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orii/Dropbox (Jeffalytics)/Jeffalytics Team Folder/Agency Course/Production/Bonus-Downloadable/"/>
    </mc:Choice>
  </mc:AlternateContent>
  <bookViews>
    <workbookView xWindow="4660" yWindow="2060" windowWidth="24920" windowHeight="14420" tabRatio="500"/>
  </bookViews>
  <sheets>
    <sheet name="Instructions for filling out" sheetId="16" r:id="rId1"/>
    <sheet name="Hourly Consulting (Business)" sheetId="10" r:id="rId2"/>
    <sheet name="Project Consulting (Business)" sheetId="12" r:id="rId3"/>
    <sheet name="Monthly Retainer (Business)" sheetId="14" r:id="rId4"/>
    <sheet name="Monthly Retainer Annualized" sheetId="15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4" l="1"/>
  <c r="C14" i="12"/>
  <c r="C9" i="12"/>
  <c r="C16" i="12"/>
  <c r="F14" i="15"/>
  <c r="G9" i="15"/>
  <c r="G14" i="15"/>
  <c r="H9" i="15"/>
  <c r="H14" i="15"/>
  <c r="I9" i="15"/>
  <c r="I14" i="15"/>
  <c r="K9" i="15"/>
  <c r="L9" i="15"/>
  <c r="M9" i="15"/>
  <c r="M14" i="15"/>
  <c r="N9" i="15"/>
  <c r="N14" i="15"/>
  <c r="L14" i="15"/>
  <c r="K14" i="15"/>
  <c r="K11" i="15"/>
  <c r="K12" i="15"/>
  <c r="K17" i="15"/>
  <c r="L11" i="15"/>
  <c r="L12" i="15"/>
  <c r="L17" i="15"/>
  <c r="M11" i="15"/>
  <c r="M12" i="15"/>
  <c r="M17" i="15"/>
  <c r="N11" i="15"/>
  <c r="N12" i="15"/>
  <c r="N17" i="15"/>
  <c r="O17" i="15"/>
  <c r="K16" i="15"/>
  <c r="L16" i="15"/>
  <c r="M16" i="15"/>
  <c r="N16" i="15"/>
  <c r="O16" i="15"/>
  <c r="O18" i="15"/>
  <c r="K15" i="15"/>
  <c r="L15" i="15"/>
  <c r="M15" i="15"/>
  <c r="N15" i="15"/>
  <c r="O15" i="15"/>
  <c r="O19" i="15"/>
  <c r="K10" i="15"/>
  <c r="K8" i="15"/>
  <c r="L10" i="15"/>
  <c r="L8" i="15"/>
  <c r="M10" i="15"/>
  <c r="M8" i="15"/>
  <c r="N10" i="15"/>
  <c r="N8" i="15"/>
  <c r="O8" i="15"/>
  <c r="O20" i="15"/>
  <c r="O21" i="15"/>
  <c r="N18" i="15"/>
  <c r="N19" i="15"/>
  <c r="N20" i="15"/>
  <c r="N21" i="15"/>
  <c r="M18" i="15"/>
  <c r="M19" i="15"/>
  <c r="M20" i="15"/>
  <c r="M21" i="15"/>
  <c r="L18" i="15"/>
  <c r="L19" i="15"/>
  <c r="L20" i="15"/>
  <c r="L21" i="15"/>
  <c r="K18" i="15"/>
  <c r="K19" i="15"/>
  <c r="K20" i="15"/>
  <c r="K21" i="15"/>
  <c r="F10" i="15"/>
  <c r="F8" i="15"/>
  <c r="G10" i="15"/>
  <c r="G8" i="15"/>
  <c r="H10" i="15"/>
  <c r="H8" i="15"/>
  <c r="I10" i="15"/>
  <c r="I8" i="15"/>
  <c r="J8" i="15"/>
  <c r="F12" i="15"/>
  <c r="F17" i="15"/>
  <c r="G11" i="15"/>
  <c r="G12" i="15"/>
  <c r="G17" i="15"/>
  <c r="H11" i="15"/>
  <c r="H12" i="15"/>
  <c r="H17" i="15"/>
  <c r="I11" i="15"/>
  <c r="I12" i="15"/>
  <c r="I17" i="15"/>
  <c r="J17" i="15"/>
  <c r="F16" i="15"/>
  <c r="G16" i="15"/>
  <c r="H16" i="15"/>
  <c r="I16" i="15"/>
  <c r="J16" i="15"/>
  <c r="J18" i="15"/>
  <c r="F15" i="15"/>
  <c r="G15" i="15"/>
  <c r="H15" i="15"/>
  <c r="I15" i="15"/>
  <c r="J15" i="15"/>
  <c r="J19" i="15"/>
  <c r="J20" i="15"/>
  <c r="J21" i="15"/>
  <c r="G18" i="15"/>
  <c r="G19" i="15"/>
  <c r="G20" i="15"/>
  <c r="G21" i="15"/>
  <c r="H18" i="15"/>
  <c r="H19" i="15"/>
  <c r="H20" i="15"/>
  <c r="H21" i="15"/>
  <c r="I18" i="15"/>
  <c r="I19" i="15"/>
  <c r="I20" i="15"/>
  <c r="I21" i="15"/>
  <c r="F18" i="15"/>
  <c r="F19" i="15"/>
  <c r="F20" i="15"/>
  <c r="F21" i="15"/>
  <c r="O9" i="15"/>
  <c r="O14" i="15"/>
  <c r="O12" i="15"/>
  <c r="J14" i="15"/>
  <c r="J12" i="15"/>
  <c r="J9" i="15"/>
  <c r="C7" i="14"/>
  <c r="F12" i="14"/>
  <c r="C10" i="14"/>
  <c r="F16" i="14"/>
  <c r="C11" i="14"/>
  <c r="C12" i="14"/>
  <c r="C14" i="14"/>
  <c r="C9" i="14"/>
  <c r="F11" i="12"/>
  <c r="C10" i="12"/>
  <c r="F15" i="12"/>
  <c r="C11" i="12"/>
  <c r="C12" i="12"/>
  <c r="C7" i="12"/>
  <c r="C7" i="10"/>
  <c r="C8" i="10"/>
  <c r="C9" i="10"/>
  <c r="C11" i="10"/>
  <c r="C16" i="10"/>
  <c r="C12" i="10"/>
  <c r="F16" i="10"/>
  <c r="C13" i="10"/>
  <c r="C14" i="10"/>
</calcChain>
</file>

<file path=xl/sharedStrings.xml><?xml version="1.0" encoding="utf-8"?>
<sst xmlns="http://schemas.openxmlformats.org/spreadsheetml/2006/main" count="90" uniqueCount="61">
  <si>
    <t>Total billable hours</t>
  </si>
  <si>
    <t>Total overhead</t>
  </si>
  <si>
    <t>Total workable hours*</t>
  </si>
  <si>
    <t>Billable hours percent**</t>
  </si>
  <si>
    <t>**Total billable hours</t>
  </si>
  <si>
    <t>Weeks per year</t>
  </si>
  <si>
    <t>Hours Per Week</t>
  </si>
  <si>
    <t>Billable percent</t>
  </si>
  <si>
    <t>*8 hours a day X 50 weeks</t>
  </si>
  <si>
    <t>Average revenue per contract</t>
  </si>
  <si>
    <t>Total Overhead</t>
  </si>
  <si>
    <t>Business Overhead</t>
  </si>
  <si>
    <t>Per Employee Overhead</t>
  </si>
  <si>
    <t>Total Employees</t>
  </si>
  <si>
    <t>Average Employee Wage</t>
  </si>
  <si>
    <t>Target net income per year</t>
  </si>
  <si>
    <t xml:space="preserve">Income Per Employee </t>
  </si>
  <si>
    <t>Total Revenue</t>
  </si>
  <si>
    <t>Employee Cost</t>
  </si>
  <si>
    <t>Total net income</t>
  </si>
  <si>
    <t>Hourly consulting team</t>
  </si>
  <si>
    <t>Total projects needed for goal</t>
  </si>
  <si>
    <t>Contract Size</t>
  </si>
  <si>
    <t>Employee Salary</t>
  </si>
  <si>
    <t>Employee Expense</t>
  </si>
  <si>
    <t xml:space="preserve">Target Revenue </t>
  </si>
  <si>
    <t>Total employee wages</t>
  </si>
  <si>
    <t>Total expenses</t>
  </si>
  <si>
    <t>Project based agency</t>
  </si>
  <si>
    <t>Target net income</t>
  </si>
  <si>
    <t>Average hourly rate</t>
  </si>
  <si>
    <t>Monthly retainer based agency</t>
  </si>
  <si>
    <t>Total months per contract</t>
  </si>
  <si>
    <t>Monthly retainer based agency annualized</t>
  </si>
  <si>
    <t>Q1 year 1</t>
  </si>
  <si>
    <t>Q2 year 1</t>
  </si>
  <si>
    <t>Q3 year 1</t>
  </si>
  <si>
    <t>Q4 year 1</t>
  </si>
  <si>
    <t>Q1 year 2</t>
  </si>
  <si>
    <t>Q2 year 2</t>
  </si>
  <si>
    <t>Q3 year 2</t>
  </si>
  <si>
    <t>Q4 year 2</t>
  </si>
  <si>
    <t>Clients</t>
  </si>
  <si>
    <t>Avg client value</t>
  </si>
  <si>
    <t>Total Clients</t>
  </si>
  <si>
    <t>Quarterly Growth rate</t>
  </si>
  <si>
    <t>Quarterly Attrition Rate</t>
  </si>
  <si>
    <t>Clients Lost (Attrition)</t>
  </si>
  <si>
    <t>Quarterly Run Rate Projection</t>
  </si>
  <si>
    <t>Clients per employee</t>
  </si>
  <si>
    <t>Employee Overhead</t>
  </si>
  <si>
    <t>Year 1 Total</t>
  </si>
  <si>
    <t>Year 2 Total</t>
  </si>
  <si>
    <t>Total Employee Expense</t>
  </si>
  <si>
    <t>Total Expenses</t>
  </si>
  <si>
    <t>Net income %</t>
  </si>
  <si>
    <t>Instructions for use</t>
  </si>
  <si>
    <r>
      <t xml:space="preserve">You can see how each input affects your ability to reach target goals. For </t>
    </r>
    <r>
      <rPr>
        <b/>
        <sz val="16"/>
        <color theme="1"/>
        <rFont val="Calibri"/>
        <family val="2"/>
        <scheme val="minor"/>
      </rPr>
      <t>hourly rate</t>
    </r>
    <r>
      <rPr>
        <sz val="16"/>
        <color theme="1"/>
        <rFont val="Calibri"/>
        <family val="2"/>
        <scheme val="minor"/>
      </rPr>
      <t xml:space="preserve"> consulting, we help you understand what you must charge per hour to meet your income goals. For </t>
    </r>
    <r>
      <rPr>
        <b/>
        <sz val="16"/>
        <color theme="1"/>
        <rFont val="Calibri"/>
        <family val="2"/>
        <scheme val="minor"/>
      </rPr>
      <t>project consulting</t>
    </r>
    <r>
      <rPr>
        <sz val="16"/>
        <color theme="1"/>
        <rFont val="Calibri"/>
        <family val="2"/>
        <scheme val="minor"/>
      </rPr>
      <t xml:space="preserve">, we let you know how many clients you need to take on (and how much to charge them) to meet your goals. For </t>
    </r>
    <r>
      <rPr>
        <b/>
        <sz val="16"/>
        <color theme="1"/>
        <rFont val="Calibri"/>
        <family val="2"/>
        <scheme val="minor"/>
      </rPr>
      <t>monthly retainer</t>
    </r>
    <r>
      <rPr>
        <sz val="16"/>
        <color theme="1"/>
        <rFont val="Calibri"/>
        <family val="2"/>
        <scheme val="minor"/>
      </rPr>
      <t xml:space="preserve">, we show how many customers you will need paying you monthly in order to reach your income goals. 
If you examine the spreadsheet carefully, you will notice that any number </t>
    </r>
    <r>
      <rPr>
        <sz val="16"/>
        <color theme="9"/>
        <rFont val="Calibri (Body)"/>
      </rPr>
      <t>in the green area is a variable</t>
    </r>
    <r>
      <rPr>
        <sz val="16"/>
        <color theme="1"/>
        <rFont val="Calibri"/>
        <family val="2"/>
        <scheme val="minor"/>
      </rPr>
      <t xml:space="preserve">. This means you can change these numbers the spreadsheet will update accordingly. Enter your own numbers into the spreadsheet to make things match your income goals. 
</t>
    </r>
  </si>
  <si>
    <r>
      <t xml:space="preserve">Each business model has benefits and drawbacks, as we discussed in the free Agency Workshop provided by Jeffalytics. For a complete explanation of how to fill out this sheet, consider subscribing to the upcoming Agency Jumpstart Course. 
Email me at </t>
    </r>
    <r>
      <rPr>
        <b/>
        <sz val="16"/>
        <color theme="1"/>
        <rFont val="Calibri"/>
        <family val="2"/>
        <scheme val="minor"/>
      </rPr>
      <t>jeff@jeffalytics.com</t>
    </r>
    <r>
      <rPr>
        <sz val="16"/>
        <color theme="1"/>
        <rFont val="Calibri"/>
        <family val="2"/>
        <scheme val="minor"/>
      </rPr>
      <t xml:space="preserve"> if you have any troubles.</t>
    </r>
  </si>
  <si>
    <t xml:space="preserve">This workbook provides you with the ability to project your incomes using one of 3 agency business models. </t>
  </si>
  <si>
    <t xml:space="preserve">This spreadsheet was designed to be customized to fit your business situation and enter your business target income goals.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</si>
</sst>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??_);_(@_)"/>
    <numFmt numFmtId="169" formatCode="0.0"/>
    <numFmt numFmtId="170" formatCode="_(* #,##0_);_(* \(#,##0\);_(* &quot;-&quot;??_);_(@_)"/>
    <numFmt numFmtId="171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9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6"/>
      <color theme="9"/>
      <name val="Calibri (Body)"/>
    </font>
    <font>
      <b/>
      <sz val="15"/>
      <color rgb="FF4FB94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left" wrapText="1"/>
    </xf>
    <xf numFmtId="164" fontId="0" fillId="2" borderId="0" xfId="0" applyNumberFormat="1" applyFont="1" applyFill="1" applyAlignment="1">
      <alignment horizontal="right" wrapText="1"/>
    </xf>
    <xf numFmtId="9" fontId="0" fillId="2" borderId="0" xfId="0" applyNumberFormat="1" applyFont="1" applyFill="1" applyAlignment="1">
      <alignment horizontal="right" wrapText="1"/>
    </xf>
    <xf numFmtId="168" fontId="0" fillId="2" borderId="0" xfId="0" applyNumberFormat="1" applyFont="1" applyFill="1" applyAlignment="1">
      <alignment horizontal="right" wrapText="1"/>
    </xf>
    <xf numFmtId="169" fontId="0" fillId="2" borderId="0" xfId="0" applyNumberFormat="1" applyFont="1" applyFill="1" applyAlignment="1">
      <alignment horizontal="right" wrapText="1"/>
    </xf>
    <xf numFmtId="164" fontId="0" fillId="2" borderId="0" xfId="0" applyNumberFormat="1" applyFont="1" applyFill="1" applyAlignment="1">
      <alignment horizontal="right" vertical="center" wrapText="1"/>
    </xf>
    <xf numFmtId="167" fontId="0" fillId="2" borderId="0" xfId="1" applyFont="1" applyFill="1" applyAlignment="1">
      <alignment horizontal="right" wrapText="1"/>
    </xf>
    <xf numFmtId="167" fontId="0" fillId="2" borderId="0" xfId="0" applyNumberFormat="1" applyFont="1" applyFill="1" applyAlignment="1">
      <alignment horizontal="right" wrapText="1"/>
    </xf>
    <xf numFmtId="2" fontId="0" fillId="2" borderId="0" xfId="0" applyNumberFormat="1" applyFont="1" applyFill="1" applyAlignment="1">
      <alignment horizontal="right" wrapText="1"/>
    </xf>
    <xf numFmtId="0" fontId="0" fillId="2" borderId="0" xfId="0" applyFont="1" applyFill="1" applyAlignment="1">
      <alignment horizontal="right" vertical="center" wrapText="1"/>
    </xf>
    <xf numFmtId="168" fontId="0" fillId="2" borderId="0" xfId="2" applyNumberFormat="1" applyFont="1" applyFill="1" applyAlignment="1">
      <alignment horizontal="right" wrapText="1"/>
    </xf>
    <xf numFmtId="0" fontId="0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4" fontId="7" fillId="2" borderId="2" xfId="0" applyNumberFormat="1" applyFont="1" applyFill="1" applyBorder="1" applyAlignment="1">
      <alignment horizontal="right" wrapText="1"/>
    </xf>
    <xf numFmtId="9" fontId="7" fillId="2" borderId="2" xfId="0" applyNumberFormat="1" applyFont="1" applyFill="1" applyBorder="1" applyAlignment="1">
      <alignment horizontal="right" wrapText="1"/>
    </xf>
    <xf numFmtId="9" fontId="6" fillId="2" borderId="1" xfId="0" applyNumberFormat="1" applyFont="1" applyFill="1" applyBorder="1" applyAlignment="1">
      <alignment horizontal="left" wrapText="1"/>
    </xf>
    <xf numFmtId="0" fontId="6" fillId="2" borderId="3" xfId="0" applyFont="1" applyFill="1" applyBorder="1"/>
    <xf numFmtId="165" fontId="6" fillId="2" borderId="4" xfId="0" applyNumberFormat="1" applyFont="1" applyFill="1" applyBorder="1" applyAlignment="1">
      <alignment horizontal="right" wrapText="1"/>
    </xf>
    <xf numFmtId="9" fontId="7" fillId="3" borderId="0" xfId="3" applyFont="1" applyFill="1" applyAlignment="1">
      <alignment horizontal="right" wrapText="1"/>
    </xf>
    <xf numFmtId="164" fontId="7" fillId="3" borderId="0" xfId="0" applyNumberFormat="1" applyFont="1" applyFill="1" applyAlignment="1">
      <alignment horizontal="right" wrapText="1"/>
    </xf>
    <xf numFmtId="164" fontId="0" fillId="2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/>
    </xf>
    <xf numFmtId="9" fontId="5" fillId="3" borderId="0" xfId="0" applyNumberFormat="1" applyFont="1" applyFill="1" applyAlignment="1">
      <alignment horizontal="right" wrapText="1"/>
    </xf>
    <xf numFmtId="9" fontId="5" fillId="3" borderId="0" xfId="0" applyNumberFormat="1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right" wrapText="1"/>
    </xf>
    <xf numFmtId="0" fontId="9" fillId="3" borderId="5" xfId="0" applyFont="1" applyFill="1" applyBorder="1" applyAlignment="1">
      <alignment horizontal="left" vertical="center" wrapText="1"/>
    </xf>
    <xf numFmtId="170" fontId="7" fillId="2" borderId="2" xfId="1" applyNumberFormat="1" applyFont="1" applyFill="1" applyBorder="1" applyAlignment="1">
      <alignment horizontal="right" wrapText="1"/>
    </xf>
    <xf numFmtId="170" fontId="6" fillId="2" borderId="4" xfId="1" applyNumberFormat="1" applyFont="1" applyFill="1" applyBorder="1" applyAlignment="1">
      <alignment horizontal="right" wrapText="1"/>
    </xf>
    <xf numFmtId="170" fontId="7" fillId="3" borderId="0" xfId="1" applyNumberFormat="1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9" fontId="7" fillId="3" borderId="2" xfId="0" applyNumberFormat="1" applyFont="1" applyFill="1" applyBorder="1" applyAlignment="1">
      <alignment horizontal="right" wrapText="1"/>
    </xf>
    <xf numFmtId="170" fontId="7" fillId="3" borderId="2" xfId="1" applyNumberFormat="1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right" wrapText="1"/>
    </xf>
    <xf numFmtId="164" fontId="7" fillId="3" borderId="4" xfId="0" applyNumberFormat="1" applyFont="1" applyFill="1" applyBorder="1" applyAlignment="1">
      <alignment horizontal="right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168" fontId="7" fillId="2" borderId="0" xfId="2" applyNumberFormat="1" applyFont="1" applyFill="1" applyBorder="1"/>
    <xf numFmtId="169" fontId="7" fillId="2" borderId="0" xfId="0" applyNumberFormat="1" applyFont="1" applyFill="1" applyBorder="1"/>
    <xf numFmtId="1" fontId="7" fillId="2" borderId="0" xfId="0" applyNumberFormat="1" applyFont="1" applyFill="1" applyBorder="1"/>
    <xf numFmtId="0" fontId="6" fillId="2" borderId="5" xfId="0" applyFont="1" applyFill="1" applyBorder="1"/>
    <xf numFmtId="0" fontId="6" fillId="2" borderId="8" xfId="0" applyFont="1" applyFill="1" applyBorder="1"/>
    <xf numFmtId="0" fontId="6" fillId="3" borderId="7" xfId="0" applyFont="1" applyFill="1" applyBorder="1"/>
    <xf numFmtId="168" fontId="7" fillId="3" borderId="13" xfId="2" applyNumberFormat="1" applyFont="1" applyFill="1" applyBorder="1"/>
    <xf numFmtId="1" fontId="7" fillId="3" borderId="13" xfId="0" applyNumberFormat="1" applyFont="1" applyFill="1" applyBorder="1"/>
    <xf numFmtId="169" fontId="7" fillId="3" borderId="13" xfId="0" applyNumberFormat="1" applyFont="1" applyFill="1" applyBorder="1"/>
    <xf numFmtId="0" fontId="7" fillId="3" borderId="13" xfId="0" applyFont="1" applyFill="1" applyBorder="1" applyAlignment="1">
      <alignment horizontal="right" wrapText="1"/>
    </xf>
    <xf numFmtId="164" fontId="7" fillId="3" borderId="13" xfId="0" applyNumberFormat="1" applyFont="1" applyFill="1" applyBorder="1" applyAlignment="1">
      <alignment horizontal="right" wrapText="1"/>
    </xf>
    <xf numFmtId="0" fontId="7" fillId="3" borderId="13" xfId="0" applyFont="1" applyFill="1" applyBorder="1"/>
    <xf numFmtId="170" fontId="7" fillId="3" borderId="13" xfId="1" applyNumberFormat="1" applyFont="1" applyFill="1" applyBorder="1" applyAlignment="1">
      <alignment horizontal="right" wrapText="1"/>
    </xf>
    <xf numFmtId="168" fontId="7" fillId="2" borderId="0" xfId="0" applyNumberFormat="1" applyFont="1" applyFill="1" applyBorder="1" applyAlignment="1">
      <alignment horizontal="right" wrapText="1"/>
    </xf>
    <xf numFmtId="168" fontId="7" fillId="2" borderId="9" xfId="2" applyNumberFormat="1" applyFont="1" applyFill="1" applyBorder="1"/>
    <xf numFmtId="168" fontId="7" fillId="2" borderId="10" xfId="2" applyNumberFormat="1" applyFont="1" applyFill="1" applyBorder="1"/>
    <xf numFmtId="168" fontId="7" fillId="3" borderId="12" xfId="2" applyNumberFormat="1" applyFont="1" applyFill="1" applyBorder="1"/>
    <xf numFmtId="1" fontId="7" fillId="2" borderId="1" xfId="0" applyNumberFormat="1" applyFont="1" applyFill="1" applyBorder="1"/>
    <xf numFmtId="168" fontId="7" fillId="2" borderId="1" xfId="2" applyNumberFormat="1" applyFont="1" applyFill="1" applyBorder="1"/>
    <xf numFmtId="169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right" wrapText="1"/>
    </xf>
    <xf numFmtId="171" fontId="7" fillId="3" borderId="14" xfId="3" applyNumberFormat="1" applyFont="1" applyFill="1" applyBorder="1" applyAlignment="1">
      <alignment horizontal="right" wrapText="1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171" fontId="7" fillId="2" borderId="3" xfId="3" applyNumberFormat="1" applyFont="1" applyFill="1" applyBorder="1" applyAlignment="1">
      <alignment horizontal="right" vertical="center" wrapText="1"/>
    </xf>
    <xf numFmtId="171" fontId="7" fillId="2" borderId="11" xfId="3" applyNumberFormat="1" applyFont="1" applyFill="1" applyBorder="1" applyAlignment="1">
      <alignment horizontal="right" vertical="center" wrapText="1"/>
    </xf>
    <xf numFmtId="168" fontId="7" fillId="3" borderId="13" xfId="0" applyNumberFormat="1" applyFont="1" applyFill="1" applyBorder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164" fontId="0" fillId="2" borderId="0" xfId="0" applyNumberFormat="1" applyFont="1" applyFill="1" applyBorder="1" applyAlignment="1">
      <alignment horizontal="right" wrapText="1"/>
    </xf>
    <xf numFmtId="170" fontId="7" fillId="2" borderId="0" xfId="5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 wrapText="1"/>
    </xf>
    <xf numFmtId="9" fontId="7" fillId="2" borderId="0" xfId="6" applyFont="1" applyFill="1" applyBorder="1" applyAlignment="1">
      <alignment horizontal="right" wrapText="1"/>
    </xf>
    <xf numFmtId="9" fontId="0" fillId="2" borderId="0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 vertical="top" wrapText="1"/>
    </xf>
    <xf numFmtId="168" fontId="0" fillId="2" borderId="0" xfId="0" applyNumberFormat="1" applyFont="1" applyFill="1" applyBorder="1" applyAlignment="1">
      <alignment horizontal="right" wrapText="1"/>
    </xf>
    <xf numFmtId="167" fontId="0" fillId="2" borderId="0" xfId="5" applyFont="1" applyFill="1" applyAlignment="1">
      <alignment horizontal="right" wrapText="1"/>
    </xf>
    <xf numFmtId="2" fontId="0" fillId="2" borderId="0" xfId="0" applyNumberFormat="1" applyFont="1" applyFill="1" applyBorder="1" applyAlignment="1">
      <alignment horizontal="right" wrapText="1"/>
    </xf>
    <xf numFmtId="0" fontId="0" fillId="2" borderId="0" xfId="0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left" vertical="center" wrapText="1"/>
    </xf>
    <xf numFmtId="168" fontId="0" fillId="2" borderId="0" xfId="7" applyNumberFormat="1" applyFont="1" applyFill="1" applyAlignment="1">
      <alignment horizontal="right" wrapText="1"/>
    </xf>
    <xf numFmtId="0" fontId="13" fillId="2" borderId="0" xfId="0" applyFont="1" applyFill="1" applyBorder="1" applyAlignment="1">
      <alignment horizontal="right" wrapText="1"/>
    </xf>
    <xf numFmtId="0" fontId="10" fillId="0" borderId="0" xfId="4"/>
  </cellXfs>
  <cellStyles count="8">
    <cellStyle name="Comma" xfId="1" builtinId="3"/>
    <cellStyle name="Comma 2" xfId="5"/>
    <cellStyle name="Currency" xfId="2" builtinId="4"/>
    <cellStyle name="Currency 2" xfId="7"/>
    <cellStyle name="Hyperlink" xfId="4" builtinId="8"/>
    <cellStyle name="Normal" xfId="0" builtinId="0"/>
    <cellStyle name="Percent" xfId="3" builtinId="5"/>
    <cellStyle name="Percent 2" xfId="6"/>
  </cellStyles>
  <dxfs count="10">
    <dxf>
      <border diagonalUp="0" diagonalDown="0">
        <left/>
        <right/>
        <top/>
        <bottom/>
        <vertical/>
        <horizontal/>
      </border>
    </dxf>
    <dxf>
      <border diagonalUp="1">
        <top/>
        <bottom/>
        <diagonal style="thin">
          <color auto="1"/>
        </diagonal>
      </border>
    </dxf>
    <dxf>
      <border>
        <top/>
        <bottom/>
      </border>
    </dxf>
    <dxf>
      <fill>
        <patternFill patternType="solid">
          <fgColor theme="0" tint="-4.9989318521683403E-2"/>
          <bgColor theme="0" tint="-0.14996795556505021"/>
        </patternFill>
      </fill>
    </dxf>
    <dxf>
      <fill>
        <patternFill patternType="solid">
          <fgColor theme="0" tint="-4.9989318521683403E-2"/>
          <bgColor theme="0" tint="-0.149967955565050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color theme="1"/>
      </font>
      <border>
        <top/>
        <bottom/>
      </border>
    </dxf>
  </dxfs>
  <tableStyles count="4" defaultTableStyle="TableStyleMedium9" defaultPivotStyle="PivotStyleMedium7">
    <tableStyle name="JEFFALYTICS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Table Style 1" pivot="0" count="1">
      <tableStyleElement type="firstRowStripe" dxfId="2"/>
    </tableStyle>
    <tableStyle name="Table Style 2" pivot="0" count="1">
      <tableStyleElement type="headerRow" dxfId="1"/>
    </tableStyle>
    <tableStyle name="Table Style 3" pivot="0" count="1">
      <tableStyleElement type="headerRow" dxfId="0"/>
    </tableStyle>
  </tableStyles>
  <colors>
    <mruColors>
      <color rgb="FF4FB948"/>
      <color rgb="FF0C76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6"/>
  <sheetViews>
    <sheetView tabSelected="1" workbookViewId="0">
      <selection activeCell="D6" sqref="D6"/>
    </sheetView>
  </sheetViews>
  <sheetFormatPr baseColWidth="10" defaultColWidth="11.1640625" defaultRowHeight="16" x14ac:dyDescent="0.2"/>
  <cols>
    <col min="1" max="1" width="4" style="91" customWidth="1"/>
    <col min="2" max="2" width="77" style="3" customWidth="1"/>
    <col min="3" max="3" width="7" style="2" customWidth="1"/>
    <col min="4" max="4" width="50.6640625" style="2" customWidth="1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1:51" s="33" customFormat="1" x14ac:dyDescent="0.2">
      <c r="B1" s="34"/>
    </row>
    <row r="2" spans="1:51" s="33" customFormat="1" x14ac:dyDescent="0.2">
      <c r="B2" s="34"/>
      <c r="N2" s="37"/>
    </row>
    <row r="3" spans="1:51" s="35" customFormat="1" x14ac:dyDescent="0.2">
      <c r="B3" s="36"/>
      <c r="C3" s="33"/>
      <c r="N3" s="38"/>
    </row>
    <row r="4" spans="1:51" x14ac:dyDescent="0.2">
      <c r="A4" s="41"/>
      <c r="B4" s="40"/>
      <c r="C4" s="41"/>
      <c r="D4" s="41"/>
      <c r="E4" s="41"/>
      <c r="F4" s="41"/>
      <c r="G4" s="4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</row>
    <row r="5" spans="1:51" ht="21" x14ac:dyDescent="0.25">
      <c r="A5" s="41"/>
      <c r="B5" s="95" t="s">
        <v>56</v>
      </c>
      <c r="C5" s="96"/>
      <c r="D5" s="97"/>
      <c r="E5" s="98"/>
      <c r="F5" s="41"/>
      <c r="G5" s="98"/>
      <c r="H5" s="91"/>
      <c r="I5" s="91"/>
      <c r="J5" s="91"/>
      <c r="K5" s="92"/>
      <c r="L5" s="92"/>
      <c r="M5" s="92"/>
      <c r="N5" s="92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</row>
    <row r="6" spans="1:51" ht="21" x14ac:dyDescent="0.25">
      <c r="A6" s="41"/>
      <c r="B6" s="99"/>
      <c r="C6" s="60"/>
      <c r="D6" s="91"/>
      <c r="E6" s="59"/>
      <c r="F6" s="60"/>
      <c r="G6" s="4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</row>
    <row r="7" spans="1:51" ht="42" x14ac:dyDescent="0.25">
      <c r="A7" s="41"/>
      <c r="B7" s="100" t="s">
        <v>59</v>
      </c>
      <c r="C7" s="60"/>
      <c r="D7" s="114"/>
      <c r="E7" s="41"/>
      <c r="F7" s="101"/>
      <c r="G7" s="41"/>
      <c r="H7" s="9"/>
      <c r="I7" s="9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7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</row>
    <row r="8" spans="1:51" ht="21" x14ac:dyDescent="0.25">
      <c r="A8" s="41"/>
      <c r="B8" s="100"/>
      <c r="C8" s="102"/>
      <c r="D8" s="103"/>
      <c r="E8" s="59"/>
      <c r="F8" s="59"/>
      <c r="G8" s="41"/>
      <c r="H8" s="9"/>
      <c r="I8" s="9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7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</row>
    <row r="9" spans="1:51" ht="42" x14ac:dyDescent="0.25">
      <c r="A9" s="41"/>
      <c r="B9" s="100" t="s">
        <v>60</v>
      </c>
      <c r="C9" s="104"/>
      <c r="D9"/>
      <c r="E9" s="59"/>
      <c r="F9" s="59"/>
      <c r="G9" s="41"/>
      <c r="H9" s="9"/>
      <c r="I9" s="9"/>
      <c r="J9" s="91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</row>
    <row r="10" spans="1:51" ht="21" x14ac:dyDescent="0.25">
      <c r="A10" s="41"/>
      <c r="B10" s="100"/>
      <c r="C10" s="102"/>
      <c r="D10" s="113"/>
      <c r="E10" s="59"/>
      <c r="F10" s="104"/>
      <c r="G10" s="105"/>
      <c r="H10" s="11"/>
      <c r="I10" s="11"/>
      <c r="J10" s="91"/>
      <c r="K10" s="12"/>
      <c r="L10" s="12"/>
      <c r="M10" s="12"/>
      <c r="N10" s="12"/>
      <c r="O10" s="91"/>
      <c r="P10" s="91"/>
      <c r="Q10" s="12"/>
      <c r="R10" s="12"/>
      <c r="S10" s="12"/>
      <c r="T10" s="12"/>
      <c r="U10" s="7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</row>
    <row r="11" spans="1:51" ht="296" customHeight="1" x14ac:dyDescent="0.25">
      <c r="A11" s="41"/>
      <c r="B11" s="106" t="s">
        <v>57</v>
      </c>
      <c r="C11" s="60"/>
      <c r="D11"/>
      <c r="E11" s="105"/>
      <c r="F11" s="107"/>
      <c r="G11" s="41"/>
      <c r="H11" s="13"/>
      <c r="I11" s="13"/>
      <c r="J11" s="91"/>
      <c r="K11" s="91"/>
      <c r="L11" s="108"/>
      <c r="M11" s="108"/>
      <c r="N11" s="108"/>
      <c r="O11" s="91"/>
      <c r="P11" s="91"/>
      <c r="Q11" s="108"/>
      <c r="R11" s="108"/>
      <c r="S11" s="108"/>
      <c r="T11" s="108"/>
      <c r="U11" s="7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</row>
    <row r="12" spans="1:51" ht="126" x14ac:dyDescent="0.25">
      <c r="A12" s="41"/>
      <c r="B12" s="100" t="s">
        <v>58</v>
      </c>
      <c r="C12" s="75"/>
      <c r="D12" s="41"/>
      <c r="E12" s="59"/>
      <c r="F12" s="60"/>
      <c r="G12" s="41"/>
      <c r="H12" s="13"/>
      <c r="I12" s="13"/>
      <c r="J12" s="91"/>
      <c r="K12" s="91"/>
      <c r="L12" s="108"/>
      <c r="M12" s="108"/>
      <c r="N12" s="108"/>
      <c r="O12" s="91"/>
      <c r="P12" s="91"/>
      <c r="Q12" s="108"/>
      <c r="R12" s="108"/>
      <c r="S12" s="108"/>
      <c r="T12" s="108"/>
      <c r="U12" s="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</row>
    <row r="13" spans="1:51" ht="21" x14ac:dyDescent="0.25">
      <c r="A13" s="41"/>
      <c r="B13" s="99"/>
      <c r="C13" s="60"/>
      <c r="E13" s="59"/>
      <c r="F13" s="60"/>
      <c r="G13" s="41"/>
      <c r="H13" s="13"/>
      <c r="I13" s="13"/>
      <c r="J13" s="91"/>
      <c r="K13" s="91"/>
      <c r="L13" s="15"/>
      <c r="M13" s="15"/>
      <c r="N13" s="15"/>
      <c r="O13" s="91"/>
      <c r="P13" s="91"/>
      <c r="Q13" s="15"/>
      <c r="R13" s="15"/>
      <c r="S13" s="15"/>
      <c r="T13" s="15"/>
      <c r="U13" s="7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1:51" ht="21" x14ac:dyDescent="0.25">
      <c r="A14" s="41"/>
      <c r="B14" s="99"/>
      <c r="C14" s="60"/>
      <c r="D14" s="41"/>
      <c r="E14" s="41"/>
      <c r="F14" s="101"/>
      <c r="G14" s="41"/>
      <c r="H14" s="91"/>
      <c r="I14" s="91"/>
      <c r="J14" s="91"/>
      <c r="K14" s="9"/>
      <c r="L14" s="9"/>
      <c r="M14" s="9"/>
      <c r="N14" s="9"/>
      <c r="O14" s="9"/>
      <c r="P14" s="9"/>
      <c r="Q14" s="9"/>
      <c r="R14" s="9"/>
      <c r="S14" s="9"/>
      <c r="T14" s="9"/>
      <c r="U14" s="39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</row>
    <row r="15" spans="1:51" ht="21" x14ac:dyDescent="0.25">
      <c r="A15" s="41"/>
      <c r="B15" s="99"/>
      <c r="C15" s="60"/>
      <c r="D15" s="41"/>
      <c r="E15" s="41"/>
      <c r="F15" s="41"/>
      <c r="G15" s="4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</row>
    <row r="16" spans="1:51" ht="21" x14ac:dyDescent="0.25">
      <c r="A16" s="41"/>
      <c r="B16" s="99"/>
      <c r="C16" s="60"/>
      <c r="D16" s="41"/>
      <c r="E16" s="41"/>
      <c r="F16" s="41"/>
      <c r="G16" s="4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</row>
    <row r="17" spans="1:51" ht="21" x14ac:dyDescent="0.25">
      <c r="A17" s="41"/>
      <c r="B17" s="99"/>
      <c r="C17" s="59"/>
      <c r="D17" s="41"/>
      <c r="E17" s="41"/>
      <c r="F17" s="109"/>
      <c r="G17" s="41"/>
      <c r="H17" s="16"/>
      <c r="I17" s="16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</row>
    <row r="18" spans="1:51" s="1" customFormat="1" ht="21" x14ac:dyDescent="0.25">
      <c r="A18" s="110"/>
      <c r="B18" s="99"/>
      <c r="C18" s="59"/>
      <c r="D18" s="110"/>
      <c r="E18" s="110"/>
      <c r="F18" s="110"/>
      <c r="G18" s="11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s="1" customFormat="1" ht="21" x14ac:dyDescent="0.25">
      <c r="A19" s="17"/>
      <c r="B19" s="99"/>
      <c r="C19" s="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s="1" customFormat="1" ht="21" x14ac:dyDescent="0.25">
      <c r="A20" s="17"/>
      <c r="B20" s="99"/>
      <c r="C20" s="91"/>
      <c r="D20" s="17"/>
      <c r="E20" s="7"/>
      <c r="F20" s="9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s="1" customFormat="1" ht="21" x14ac:dyDescent="0.25">
      <c r="A21" s="17"/>
      <c r="B21" s="100"/>
      <c r="C21" s="91"/>
      <c r="D21" s="17"/>
      <c r="E21" s="91"/>
      <c r="F21" s="91"/>
      <c r="G21" s="91"/>
      <c r="H21" s="91"/>
      <c r="I21" s="91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1" customFormat="1" x14ac:dyDescent="0.2">
      <c r="A22" s="17"/>
      <c r="B22" s="111"/>
      <c r="C22" s="91"/>
      <c r="D22" s="17"/>
      <c r="E22" s="91"/>
      <c r="F22" s="9"/>
      <c r="G22" s="91"/>
      <c r="H22" s="91"/>
      <c r="I22" s="9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2">
      <c r="B23" s="4"/>
      <c r="C23" s="91"/>
      <c r="D23" s="91"/>
      <c r="E23" s="91"/>
      <c r="F23" s="112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</row>
    <row r="24" spans="1:51" x14ac:dyDescent="0.2">
      <c r="B24" s="4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</row>
    <row r="25" spans="1:51" x14ac:dyDescent="0.2">
      <c r="B25" s="4"/>
      <c r="C25" s="91"/>
      <c r="D25" s="91"/>
      <c r="E25" s="10"/>
      <c r="F25" s="1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</row>
    <row r="26" spans="1:51" x14ac:dyDescent="0.2">
      <c r="B26" s="4"/>
      <c r="C26" s="91"/>
      <c r="D26" s="91"/>
      <c r="E26" s="91"/>
      <c r="F26" s="9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</row>
    <row r="27" spans="1:51" x14ac:dyDescent="0.2">
      <c r="B27" s="4"/>
      <c r="C27" s="91"/>
      <c r="D27" s="91"/>
      <c r="E27" s="91"/>
      <c r="F27" s="13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</row>
    <row r="28" spans="1:51" x14ac:dyDescent="0.2">
      <c r="B28" s="4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</row>
    <row r="29" spans="1:51" x14ac:dyDescent="0.2">
      <c r="B29" s="4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</row>
    <row r="30" spans="1:51" x14ac:dyDescent="0.2">
      <c r="B30" s="4"/>
      <c r="C30" s="91"/>
      <c r="D30" s="91"/>
      <c r="E30" s="91"/>
      <c r="F30" s="16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</row>
    <row r="31" spans="1:51" x14ac:dyDescent="0.2">
      <c r="B31" s="4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</row>
    <row r="32" spans="1:51" x14ac:dyDescent="0.2">
      <c r="B32" s="4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</row>
    <row r="33" spans="2:51" x14ac:dyDescent="0.2">
      <c r="B33" s="4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</row>
    <row r="34" spans="2:51" x14ac:dyDescent="0.2">
      <c r="B34" s="4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</row>
    <row r="35" spans="2:51" x14ac:dyDescent="0.2">
      <c r="B35" s="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</row>
    <row r="36" spans="2:51" x14ac:dyDescent="0.2">
      <c r="B36" s="4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</row>
    <row r="37" spans="2:51" x14ac:dyDescent="0.2">
      <c r="B37" s="4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</row>
    <row r="38" spans="2:51" x14ac:dyDescent="0.2">
      <c r="B38" s="4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</row>
    <row r="39" spans="2:51" x14ac:dyDescent="0.2">
      <c r="B39" s="4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</row>
    <row r="40" spans="2:51" x14ac:dyDescent="0.2">
      <c r="B40" s="4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</row>
    <row r="41" spans="2:51" x14ac:dyDescent="0.2">
      <c r="B41" s="4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</row>
    <row r="42" spans="2:51" x14ac:dyDescent="0.2">
      <c r="B42" s="4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</row>
    <row r="43" spans="2:51" x14ac:dyDescent="0.2">
      <c r="B43" s="4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</row>
    <row r="44" spans="2:51" x14ac:dyDescent="0.2">
      <c r="B44" s="4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</row>
    <row r="45" spans="2:51" x14ac:dyDescent="0.2">
      <c r="B45" s="4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</row>
    <row r="46" spans="2:51" x14ac:dyDescent="0.2">
      <c r="B46" s="4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</row>
    <row r="47" spans="2:51" x14ac:dyDescent="0.2">
      <c r="B47" s="4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</row>
    <row r="48" spans="2:51" x14ac:dyDescent="0.2">
      <c r="B48" s="4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</row>
    <row r="49" spans="2:51" x14ac:dyDescent="0.2">
      <c r="B49" s="4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</row>
    <row r="50" spans="2:51" x14ac:dyDescent="0.2">
      <c r="B50" s="4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</row>
    <row r="51" spans="2:51" x14ac:dyDescent="0.2">
      <c r="B51" s="4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</row>
    <row r="52" spans="2:51" x14ac:dyDescent="0.2">
      <c r="B52" s="4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</row>
    <row r="53" spans="2:51" x14ac:dyDescent="0.2">
      <c r="B53" s="4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</row>
    <row r="54" spans="2:51" x14ac:dyDescent="0.2">
      <c r="B54" s="4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</row>
    <row r="55" spans="2:51" x14ac:dyDescent="0.2">
      <c r="B55" s="4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</row>
    <row r="56" spans="2:51" x14ac:dyDescent="0.2">
      <c r="B56" s="4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</row>
    <row r="57" spans="2:51" x14ac:dyDescent="0.2">
      <c r="B57" s="4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</row>
    <row r="58" spans="2:51" x14ac:dyDescent="0.2">
      <c r="B58" s="4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</row>
    <row r="59" spans="2:51" x14ac:dyDescent="0.2">
      <c r="B59" s="4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</row>
    <row r="60" spans="2:51" x14ac:dyDescent="0.2">
      <c r="B60" s="4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</row>
    <row r="61" spans="2:51" x14ac:dyDescent="0.2">
      <c r="B61" s="4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</row>
    <row r="62" spans="2:51" x14ac:dyDescent="0.2">
      <c r="B62" s="4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</row>
    <row r="63" spans="2:51" x14ac:dyDescent="0.2">
      <c r="B63" s="4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</row>
    <row r="64" spans="2:51" x14ac:dyDescent="0.2">
      <c r="B64" s="4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</row>
    <row r="65" spans="2:71" x14ac:dyDescent="0.2">
      <c r="B65" s="4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</row>
    <row r="66" spans="2:71" x14ac:dyDescent="0.2">
      <c r="B66" s="4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</row>
    <row r="67" spans="2:71" x14ac:dyDescent="0.2">
      <c r="B67" s="4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</row>
    <row r="68" spans="2:71" x14ac:dyDescent="0.2">
      <c r="B68" s="4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</row>
    <row r="69" spans="2:71" x14ac:dyDescent="0.2">
      <c r="B69" s="4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</row>
    <row r="70" spans="2:71" x14ac:dyDescent="0.2">
      <c r="B70" s="4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</row>
    <row r="71" spans="2:71" x14ac:dyDescent="0.2">
      <c r="B71" s="4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</row>
    <row r="72" spans="2:71" x14ac:dyDescent="0.2">
      <c r="B72" s="4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</row>
    <row r="73" spans="2:71" x14ac:dyDescent="0.2">
      <c r="B73" s="4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</row>
    <row r="74" spans="2:71" x14ac:dyDescent="0.2">
      <c r="B74" s="4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</row>
    <row r="75" spans="2:71" x14ac:dyDescent="0.2">
      <c r="B75" s="4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</row>
    <row r="76" spans="2:71" x14ac:dyDescent="0.2">
      <c r="B76" s="4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</row>
    <row r="77" spans="2:71" x14ac:dyDescent="0.2">
      <c r="B77" s="4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</row>
    <row r="78" spans="2:71" x14ac:dyDescent="0.2">
      <c r="B78" s="4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</row>
    <row r="79" spans="2:71" x14ac:dyDescent="0.2">
      <c r="B79" s="4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</row>
    <row r="80" spans="2:71" x14ac:dyDescent="0.2">
      <c r="B80" s="4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</row>
    <row r="81" spans="2:71" x14ac:dyDescent="0.2">
      <c r="B81" s="4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</row>
    <row r="82" spans="2:71" x14ac:dyDescent="0.2">
      <c r="B82" s="4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</row>
    <row r="83" spans="2:71" x14ac:dyDescent="0.2">
      <c r="B83" s="4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</row>
    <row r="84" spans="2:71" x14ac:dyDescent="0.2">
      <c r="B84" s="4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</row>
    <row r="85" spans="2:71" x14ac:dyDescent="0.2">
      <c r="B85" s="4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</row>
    <row r="86" spans="2:71" x14ac:dyDescent="0.2">
      <c r="B86" s="4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</row>
    <row r="87" spans="2:71" x14ac:dyDescent="0.2">
      <c r="B87" s="4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</row>
    <row r="88" spans="2:71" x14ac:dyDescent="0.2">
      <c r="B88" s="4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</row>
    <row r="89" spans="2:71" x14ac:dyDescent="0.2">
      <c r="B89" s="4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</row>
    <row r="90" spans="2:71" x14ac:dyDescent="0.2">
      <c r="B90" s="4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</row>
    <row r="91" spans="2:71" x14ac:dyDescent="0.2">
      <c r="B91" s="4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</row>
    <row r="92" spans="2:71" x14ac:dyDescent="0.2">
      <c r="B92" s="4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</row>
    <row r="93" spans="2:71" x14ac:dyDescent="0.2">
      <c r="B93" s="4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</row>
    <row r="94" spans="2:71" x14ac:dyDescent="0.2">
      <c r="B94" s="4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</row>
    <row r="95" spans="2:71" x14ac:dyDescent="0.2">
      <c r="B95" s="4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</row>
    <row r="96" spans="2:71" x14ac:dyDescent="0.2">
      <c r="B96" s="4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</row>
    <row r="97" spans="2:71" x14ac:dyDescent="0.2">
      <c r="B97" s="4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</row>
    <row r="98" spans="2:71" x14ac:dyDescent="0.2">
      <c r="B98" s="4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</row>
    <row r="99" spans="2:71" x14ac:dyDescent="0.2">
      <c r="B99" s="4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</row>
    <row r="100" spans="2:71" x14ac:dyDescent="0.2">
      <c r="B100" s="4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</row>
    <row r="101" spans="2:71" x14ac:dyDescent="0.2">
      <c r="B101" s="4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</row>
    <row r="102" spans="2:71" x14ac:dyDescent="0.2">
      <c r="B102" s="4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</row>
    <row r="103" spans="2:71" x14ac:dyDescent="0.2">
      <c r="B103" s="4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</row>
    <row r="104" spans="2:71" x14ac:dyDescent="0.2">
      <c r="B104" s="4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</row>
    <row r="105" spans="2:71" x14ac:dyDescent="0.2">
      <c r="B105" s="4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</row>
    <row r="106" spans="2:71" x14ac:dyDescent="0.2">
      <c r="B106" s="4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</row>
    <row r="107" spans="2:71" x14ac:dyDescent="0.2">
      <c r="B107" s="4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</row>
    <row r="108" spans="2:71" x14ac:dyDescent="0.2">
      <c r="B108" s="4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</row>
    <row r="109" spans="2:71" x14ac:dyDescent="0.2">
      <c r="B109" s="4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</row>
    <row r="110" spans="2:71" x14ac:dyDescent="0.2">
      <c r="B110" s="4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</row>
    <row r="111" spans="2:71" x14ac:dyDescent="0.2">
      <c r="B111" s="4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</row>
    <row r="112" spans="2:71" x14ac:dyDescent="0.2">
      <c r="B112" s="4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</row>
    <row r="113" spans="2:71" x14ac:dyDescent="0.2">
      <c r="B113" s="4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</row>
    <row r="114" spans="2:71" x14ac:dyDescent="0.2">
      <c r="B114" s="4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</row>
    <row r="115" spans="2:71" x14ac:dyDescent="0.2">
      <c r="B115" s="4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</row>
    <row r="116" spans="2:71" x14ac:dyDescent="0.2">
      <c r="B116" s="4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</row>
    <row r="117" spans="2:71" x14ac:dyDescent="0.2">
      <c r="B117" s="4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</row>
    <row r="118" spans="2:71" x14ac:dyDescent="0.2">
      <c r="B118" s="4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</row>
    <row r="119" spans="2:71" x14ac:dyDescent="0.2">
      <c r="B119" s="4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</row>
    <row r="120" spans="2:71" x14ac:dyDescent="0.2">
      <c r="B120" s="4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</row>
    <row r="121" spans="2:71" x14ac:dyDescent="0.2">
      <c r="B121" s="4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</row>
    <row r="122" spans="2:71" x14ac:dyDescent="0.2">
      <c r="B122" s="4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</row>
    <row r="123" spans="2:71" x14ac:dyDescent="0.2">
      <c r="B123" s="4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1"/>
      <c r="BN123" s="91"/>
      <c r="BO123" s="91"/>
      <c r="BP123" s="91"/>
      <c r="BQ123" s="91"/>
      <c r="BR123" s="91"/>
      <c r="BS123" s="91"/>
    </row>
    <row r="124" spans="2:71" x14ac:dyDescent="0.2">
      <c r="B124" s="4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</row>
    <row r="125" spans="2:71" x14ac:dyDescent="0.2">
      <c r="B125" s="4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</row>
    <row r="126" spans="2:71" x14ac:dyDescent="0.2">
      <c r="B126" s="4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</row>
    <row r="127" spans="2:71" x14ac:dyDescent="0.2">
      <c r="B127" s="4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</row>
    <row r="128" spans="2:71" x14ac:dyDescent="0.2">
      <c r="B128" s="4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</row>
    <row r="129" spans="2:71" x14ac:dyDescent="0.2">
      <c r="B129" s="4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</row>
    <row r="130" spans="2:71" x14ac:dyDescent="0.2">
      <c r="B130" s="4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</row>
    <row r="131" spans="2:71" x14ac:dyDescent="0.2">
      <c r="B131" s="4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</row>
    <row r="132" spans="2:71" x14ac:dyDescent="0.2">
      <c r="B132" s="4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</row>
    <row r="133" spans="2:71" x14ac:dyDescent="0.2">
      <c r="B133" s="4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</row>
    <row r="134" spans="2:71" x14ac:dyDescent="0.2">
      <c r="B134" s="4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</row>
    <row r="135" spans="2:71" x14ac:dyDescent="0.2">
      <c r="B135" s="4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</row>
    <row r="136" spans="2:71" x14ac:dyDescent="0.2">
      <c r="B136" s="4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</row>
    <row r="137" spans="2:71" x14ac:dyDescent="0.2">
      <c r="B137" s="4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</row>
    <row r="138" spans="2:71" x14ac:dyDescent="0.2">
      <c r="B138" s="4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</row>
    <row r="139" spans="2:71" x14ac:dyDescent="0.2">
      <c r="B139" s="4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</row>
    <row r="140" spans="2:71" x14ac:dyDescent="0.2">
      <c r="B140" s="4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</row>
    <row r="141" spans="2:71" x14ac:dyDescent="0.2">
      <c r="B141" s="4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</row>
    <row r="142" spans="2:71" x14ac:dyDescent="0.2">
      <c r="B142" s="4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</row>
    <row r="143" spans="2:71" x14ac:dyDescent="0.2">
      <c r="B143" s="4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</row>
    <row r="144" spans="2:71" x14ac:dyDescent="0.2">
      <c r="B144" s="4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</row>
    <row r="145" spans="2:71" x14ac:dyDescent="0.2">
      <c r="B145" s="4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</row>
    <row r="146" spans="2:71" x14ac:dyDescent="0.2">
      <c r="B146" s="4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</row>
    <row r="147" spans="2:71" x14ac:dyDescent="0.2">
      <c r="B147" s="4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</row>
    <row r="148" spans="2:71" x14ac:dyDescent="0.2">
      <c r="B148" s="4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</row>
    <row r="149" spans="2:71" x14ac:dyDescent="0.2">
      <c r="B149" s="4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</row>
    <row r="150" spans="2:71" x14ac:dyDescent="0.2">
      <c r="B150" s="4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</row>
    <row r="151" spans="2:71" x14ac:dyDescent="0.2">
      <c r="B151" s="4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</row>
    <row r="152" spans="2:71" x14ac:dyDescent="0.2">
      <c r="B152" s="4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</row>
    <row r="153" spans="2:71" x14ac:dyDescent="0.2">
      <c r="B153" s="4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</row>
    <row r="154" spans="2:71" x14ac:dyDescent="0.2">
      <c r="B154" s="4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</row>
    <row r="155" spans="2:71" x14ac:dyDescent="0.2">
      <c r="B155" s="4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</row>
    <row r="156" spans="2:71" x14ac:dyDescent="0.2">
      <c r="B156" s="4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</row>
    <row r="157" spans="2:71" x14ac:dyDescent="0.2">
      <c r="B157" s="4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</row>
    <row r="158" spans="2:71" x14ac:dyDescent="0.2">
      <c r="B158" s="4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</row>
    <row r="159" spans="2:71" x14ac:dyDescent="0.2">
      <c r="B159" s="4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</row>
    <row r="160" spans="2:71" x14ac:dyDescent="0.2">
      <c r="B160" s="4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</row>
    <row r="161" spans="2:71" x14ac:dyDescent="0.2">
      <c r="B161" s="4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</row>
    <row r="162" spans="2:71" x14ac:dyDescent="0.2">
      <c r="B162" s="4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</row>
    <row r="163" spans="2:71" x14ac:dyDescent="0.2">
      <c r="B163" s="4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</row>
    <row r="164" spans="2:71" x14ac:dyDescent="0.2">
      <c r="B164" s="4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</row>
    <row r="165" spans="2:71" x14ac:dyDescent="0.2">
      <c r="B165" s="4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</row>
    <row r="166" spans="2:71" x14ac:dyDescent="0.2">
      <c r="B166" s="4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</row>
    <row r="167" spans="2:71" x14ac:dyDescent="0.2">
      <c r="B167" s="4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</row>
    <row r="168" spans="2:71" x14ac:dyDescent="0.2">
      <c r="B168" s="4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</row>
    <row r="169" spans="2:71" x14ac:dyDescent="0.2">
      <c r="B169" s="4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</row>
    <row r="170" spans="2:71" x14ac:dyDescent="0.2">
      <c r="B170" s="4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</row>
    <row r="171" spans="2:71" x14ac:dyDescent="0.2">
      <c r="B171" s="4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</row>
    <row r="172" spans="2:71" x14ac:dyDescent="0.2">
      <c r="B172" s="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</row>
    <row r="173" spans="2:71" x14ac:dyDescent="0.2">
      <c r="B173" s="4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</row>
    <row r="174" spans="2:71" x14ac:dyDescent="0.2">
      <c r="B174" s="4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</row>
    <row r="175" spans="2:71" x14ac:dyDescent="0.2">
      <c r="B175" s="4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</row>
    <row r="176" spans="2:71" x14ac:dyDescent="0.2">
      <c r="B176" s="4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</row>
    <row r="177" spans="2:71" x14ac:dyDescent="0.2">
      <c r="B177" s="4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</row>
    <row r="178" spans="2:71" x14ac:dyDescent="0.2">
      <c r="B178" s="4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</row>
    <row r="179" spans="2:71" x14ac:dyDescent="0.2">
      <c r="B179" s="4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</row>
    <row r="180" spans="2:71" x14ac:dyDescent="0.2">
      <c r="B180" s="4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</row>
    <row r="181" spans="2:71" x14ac:dyDescent="0.2">
      <c r="B181" s="4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</row>
    <row r="182" spans="2:71" x14ac:dyDescent="0.2">
      <c r="B182" s="4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</row>
    <row r="183" spans="2:71" x14ac:dyDescent="0.2">
      <c r="B183" s="4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</row>
    <row r="184" spans="2:71" x14ac:dyDescent="0.2">
      <c r="B184" s="4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</row>
    <row r="185" spans="2:71" x14ac:dyDescent="0.2">
      <c r="B185" s="4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</row>
    <row r="186" spans="2:71" x14ac:dyDescent="0.2">
      <c r="B186" s="4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</row>
    <row r="187" spans="2:71" x14ac:dyDescent="0.2">
      <c r="B187" s="4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</row>
    <row r="188" spans="2:71" x14ac:dyDescent="0.2">
      <c r="B188" s="4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</row>
    <row r="189" spans="2:71" x14ac:dyDescent="0.2">
      <c r="B189" s="4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</row>
    <row r="190" spans="2:71" x14ac:dyDescent="0.2">
      <c r="B190" s="4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</row>
    <row r="191" spans="2:71" x14ac:dyDescent="0.2">
      <c r="B191" s="4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</row>
    <row r="192" spans="2:71" x14ac:dyDescent="0.2">
      <c r="B192" s="4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</row>
    <row r="193" spans="2:71" x14ac:dyDescent="0.2">
      <c r="B193" s="4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</row>
    <row r="194" spans="2:71" x14ac:dyDescent="0.2">
      <c r="B194" s="4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</row>
    <row r="195" spans="2:71" x14ac:dyDescent="0.2">
      <c r="B195" s="4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</row>
    <row r="196" spans="2:71" x14ac:dyDescent="0.2">
      <c r="B196" s="4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</row>
    <row r="197" spans="2:71" x14ac:dyDescent="0.2">
      <c r="B197" s="4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</row>
    <row r="198" spans="2:71" x14ac:dyDescent="0.2">
      <c r="B198" s="4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</row>
    <row r="199" spans="2:71" x14ac:dyDescent="0.2">
      <c r="B199" s="4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</row>
    <row r="200" spans="2:71" x14ac:dyDescent="0.2">
      <c r="B200" s="4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</row>
    <row r="201" spans="2:71" x14ac:dyDescent="0.2">
      <c r="B201" s="4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</row>
    <row r="202" spans="2:71" x14ac:dyDescent="0.2">
      <c r="B202" s="4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</row>
    <row r="203" spans="2:71" x14ac:dyDescent="0.2">
      <c r="B203" s="4"/>
    </row>
    <row r="204" spans="2:71" x14ac:dyDescent="0.2">
      <c r="B204" s="4"/>
    </row>
    <row r="205" spans="2:71" x14ac:dyDescent="0.2">
      <c r="B205" s="4"/>
    </row>
    <row r="206" spans="2:71" x14ac:dyDescent="0.2">
      <c r="B206" s="4"/>
    </row>
  </sheetData>
  <mergeCells count="1">
    <mergeCell ref="K5:N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>
      <selection activeCell="I13" sqref="I13"/>
    </sheetView>
  </sheetViews>
  <sheetFormatPr baseColWidth="10" defaultColWidth="11.1640625" defaultRowHeight="16" x14ac:dyDescent="0.2"/>
  <cols>
    <col min="1" max="1" width="4" style="5" customWidth="1"/>
    <col min="2" max="2" width="39.1640625" style="3" bestFit="1" customWidth="1"/>
    <col min="3" max="3" width="15.6640625" style="2" customWidth="1"/>
    <col min="4" max="4" width="11.1640625" style="2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33" customFormat="1" x14ac:dyDescent="0.2">
      <c r="B1" s="34"/>
    </row>
    <row r="2" spans="2:51" s="33" customFormat="1" x14ac:dyDescent="0.2">
      <c r="B2" s="34"/>
      <c r="N2" s="37"/>
    </row>
    <row r="3" spans="2:51" s="35" customFormat="1" x14ac:dyDescent="0.2">
      <c r="B3" s="36"/>
      <c r="C3" s="33"/>
      <c r="N3" s="38"/>
    </row>
    <row r="4" spans="2:51" ht="17" thickBot="1" x14ac:dyDescent="0.25">
      <c r="B4" s="40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2:51" ht="22" thickBot="1" x14ac:dyDescent="0.3">
      <c r="B5" s="43" t="s">
        <v>20</v>
      </c>
      <c r="C5" s="42"/>
      <c r="D5" s="5"/>
      <c r="E5" s="20"/>
      <c r="F5" s="31"/>
      <c r="G5" s="7"/>
      <c r="H5" s="5"/>
      <c r="I5" s="5"/>
      <c r="J5" s="5"/>
      <c r="K5" s="92"/>
      <c r="L5" s="92"/>
      <c r="M5" s="92"/>
      <c r="N5" s="9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2:51" ht="21" x14ac:dyDescent="0.25">
      <c r="B6" s="23"/>
      <c r="C6" s="22"/>
      <c r="D6" s="5"/>
      <c r="E6" s="20" t="s">
        <v>16</v>
      </c>
      <c r="F6" s="31">
        <v>200000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2:51" ht="21" x14ac:dyDescent="0.25">
      <c r="B7" s="24" t="s">
        <v>2</v>
      </c>
      <c r="C7" s="44">
        <f>F9*F10*F7</f>
        <v>10000</v>
      </c>
      <c r="D7" s="5"/>
      <c r="E7" s="20" t="s">
        <v>13</v>
      </c>
      <c r="F7" s="20">
        <v>5</v>
      </c>
      <c r="G7" s="5"/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2:51" ht="21" x14ac:dyDescent="0.25">
      <c r="B8" s="24" t="s">
        <v>3</v>
      </c>
      <c r="C8" s="26">
        <f>F11</f>
        <v>0.75</v>
      </c>
      <c r="D8" s="5"/>
      <c r="E8" s="20" t="s">
        <v>14</v>
      </c>
      <c r="F8" s="31">
        <v>120000</v>
      </c>
      <c r="G8" s="5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2:51" ht="21" x14ac:dyDescent="0.25">
      <c r="B9" s="27" t="s">
        <v>0</v>
      </c>
      <c r="C9" s="22">
        <f>C7*C8</f>
        <v>7500</v>
      </c>
      <c r="D9" s="5"/>
      <c r="E9" s="20" t="s">
        <v>5</v>
      </c>
      <c r="F9" s="20">
        <v>50</v>
      </c>
      <c r="G9" s="5"/>
      <c r="H9" s="9"/>
      <c r="I9" s="9"/>
      <c r="J9" s="5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2:51" ht="21" x14ac:dyDescent="0.25">
      <c r="B10" s="27"/>
      <c r="C10" s="25"/>
      <c r="D10" s="5"/>
      <c r="E10" s="20" t="s">
        <v>6</v>
      </c>
      <c r="F10" s="20">
        <v>40</v>
      </c>
      <c r="G10" s="10"/>
      <c r="H10" s="11"/>
      <c r="I10" s="11"/>
      <c r="J10" s="5"/>
      <c r="K10" s="12"/>
      <c r="L10" s="12"/>
      <c r="M10" s="12"/>
      <c r="N10" s="12"/>
      <c r="O10" s="5"/>
      <c r="P10" s="5"/>
      <c r="Q10" s="12"/>
      <c r="R10" s="12"/>
      <c r="S10" s="12"/>
      <c r="T10" s="12"/>
      <c r="U10" s="7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2:51" ht="21" x14ac:dyDescent="0.25">
      <c r="B11" s="27" t="s">
        <v>17</v>
      </c>
      <c r="C11" s="25">
        <f>F6*F7</f>
        <v>1000000</v>
      </c>
      <c r="D11" s="5"/>
      <c r="E11" s="20" t="s">
        <v>7</v>
      </c>
      <c r="F11" s="30">
        <v>0.75</v>
      </c>
      <c r="G11" s="5"/>
      <c r="H11" s="13"/>
      <c r="I11" s="13"/>
      <c r="J11" s="5"/>
      <c r="K11" s="5"/>
      <c r="L11" s="14"/>
      <c r="M11" s="14"/>
      <c r="N11" s="14"/>
      <c r="O11" s="5"/>
      <c r="P11" s="5"/>
      <c r="Q11" s="14"/>
      <c r="R11" s="14"/>
      <c r="S11" s="14"/>
      <c r="T11" s="14"/>
      <c r="U11" s="7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2:51" ht="21" x14ac:dyDescent="0.25">
      <c r="B12" s="27" t="s">
        <v>18</v>
      </c>
      <c r="C12" s="25">
        <f>F8*F7</f>
        <v>600000</v>
      </c>
      <c r="D12" s="5"/>
      <c r="E12" s="19"/>
      <c r="F12" s="19"/>
      <c r="G12" s="5"/>
      <c r="H12" s="13"/>
      <c r="I12" s="13"/>
      <c r="J12" s="5"/>
      <c r="K12" s="5"/>
      <c r="L12" s="14"/>
      <c r="M12" s="14"/>
      <c r="N12" s="14"/>
      <c r="O12" s="5"/>
      <c r="P12" s="5"/>
      <c r="Q12" s="14"/>
      <c r="R12" s="14"/>
      <c r="S12" s="14"/>
      <c r="T12" s="14"/>
      <c r="U12" s="7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2:51" ht="21" x14ac:dyDescent="0.25">
      <c r="B13" s="24" t="s">
        <v>1</v>
      </c>
      <c r="C13" s="25">
        <f>F16</f>
        <v>150000</v>
      </c>
      <c r="D13" s="5"/>
      <c r="E13" s="20" t="s">
        <v>11</v>
      </c>
      <c r="F13" s="31">
        <v>100000</v>
      </c>
      <c r="G13" s="5"/>
      <c r="H13" s="13"/>
      <c r="I13" s="13"/>
      <c r="J13" s="5"/>
      <c r="K13" s="5"/>
      <c r="L13" s="15"/>
      <c r="M13" s="15"/>
      <c r="N13" s="15"/>
      <c r="O13" s="5"/>
      <c r="P13" s="5"/>
      <c r="Q13" s="15"/>
      <c r="R13" s="15"/>
      <c r="S13" s="15"/>
      <c r="T13" s="15"/>
      <c r="U13" s="7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2:51" ht="21" x14ac:dyDescent="0.25">
      <c r="B14" s="24" t="s">
        <v>19</v>
      </c>
      <c r="C14" s="25">
        <f>C11-C12-C13</f>
        <v>250000</v>
      </c>
      <c r="D14" s="5"/>
      <c r="E14" s="20" t="s">
        <v>12</v>
      </c>
      <c r="F14" s="31">
        <v>10000</v>
      </c>
      <c r="G14" s="5"/>
      <c r="H14" s="5"/>
      <c r="I14" s="5"/>
      <c r="J14" s="5"/>
      <c r="K14" s="9"/>
      <c r="L14" s="9"/>
      <c r="M14" s="9"/>
      <c r="N14" s="9"/>
      <c r="O14" s="9"/>
      <c r="P14" s="9"/>
      <c r="Q14" s="9"/>
      <c r="R14" s="9"/>
      <c r="S14" s="9"/>
      <c r="T14" s="9"/>
      <c r="U14" s="39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2:51" ht="21" x14ac:dyDescent="0.25">
      <c r="B15" s="21"/>
      <c r="C15" s="22"/>
      <c r="D15" s="5"/>
      <c r="E15" s="20"/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2:51" ht="22" thickBot="1" x14ac:dyDescent="0.3">
      <c r="B16" s="28" t="s">
        <v>30</v>
      </c>
      <c r="C16" s="29">
        <f>C11/C9</f>
        <v>133.33333333333334</v>
      </c>
      <c r="D16" s="5"/>
      <c r="E16" s="20" t="s">
        <v>10</v>
      </c>
      <c r="F16" s="31">
        <f>F13+(F14*F7)</f>
        <v>150000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21" x14ac:dyDescent="0.25">
      <c r="B17" s="8"/>
      <c r="C17" s="6"/>
      <c r="D17" s="5"/>
      <c r="E17" s="5"/>
      <c r="F17" s="16"/>
      <c r="G17" s="5"/>
      <c r="H17" s="16"/>
      <c r="I17" s="1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s="1" customFormat="1" ht="21" x14ac:dyDescent="0.25">
      <c r="A18" s="17"/>
      <c r="B18" s="32" t="s">
        <v>8</v>
      </c>
      <c r="C18" s="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s="1" customFormat="1" ht="21" x14ac:dyDescent="0.25">
      <c r="A19" s="17"/>
      <c r="B19" s="4" t="s">
        <v>4</v>
      </c>
      <c r="C19" s="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s="1" customFormat="1" x14ac:dyDescent="0.2">
      <c r="A20" s="17"/>
      <c r="B20" s="4"/>
      <c r="C20" s="5"/>
      <c r="D20" s="17"/>
      <c r="E20" s="7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s="1" customFormat="1" x14ac:dyDescent="0.2">
      <c r="A21" s="17"/>
      <c r="B21" s="4"/>
      <c r="C21" s="5"/>
      <c r="D21" s="17"/>
      <c r="E21" s="5"/>
      <c r="F21" s="5"/>
      <c r="G21" s="5"/>
      <c r="H21" s="5"/>
      <c r="I21" s="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1" customFormat="1" x14ac:dyDescent="0.2">
      <c r="A22" s="17"/>
      <c r="B22" s="4"/>
      <c r="C22" s="5"/>
      <c r="D22" s="17"/>
      <c r="E22" s="5"/>
      <c r="F22" s="9"/>
      <c r="G22" s="5"/>
      <c r="H22" s="5"/>
      <c r="I22" s="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2">
      <c r="B23" s="4"/>
      <c r="C23" s="5"/>
      <c r="D23" s="5"/>
      <c r="E23" s="5"/>
      <c r="F23" s="1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2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2">
      <c r="B25" s="4"/>
      <c r="C25" s="5"/>
      <c r="D25" s="5"/>
      <c r="E25" s="10"/>
      <c r="F25" s="11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2">
      <c r="B26" s="4"/>
      <c r="C26" s="5"/>
      <c r="D26" s="5"/>
      <c r="E26" s="5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2">
      <c r="B27" s="4"/>
      <c r="C27" s="5"/>
      <c r="D27" s="5"/>
      <c r="E27" s="5"/>
      <c r="F27" s="1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2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2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2">
      <c r="B30" s="4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2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51" x14ac:dyDescent="0.2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2:51" x14ac:dyDescent="0.2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2:51" x14ac:dyDescent="0.2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2:51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2:51" x14ac:dyDescent="0.2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2:51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2:51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2:51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2:51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2:51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2:51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2:51" x14ac:dyDescent="0.2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2:51" x14ac:dyDescent="0.2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2:51" x14ac:dyDescent="0.2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2:51" x14ac:dyDescent="0.2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2:51" x14ac:dyDescent="0.2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2:51" x14ac:dyDescent="0.2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2:51" x14ac:dyDescent="0.2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2:51" x14ac:dyDescent="0.2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52" spans="2:51" x14ac:dyDescent="0.2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</row>
    <row r="53" spans="2:51" x14ac:dyDescent="0.2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</row>
    <row r="54" spans="2:5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</row>
    <row r="55" spans="2:51" x14ac:dyDescent="0.2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</row>
    <row r="56" spans="2:51" x14ac:dyDescent="0.2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</row>
    <row r="57" spans="2:51" x14ac:dyDescent="0.2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2:51" x14ac:dyDescent="0.2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2:51" x14ac:dyDescent="0.2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2:51" x14ac:dyDescent="0.2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2:51" x14ac:dyDescent="0.2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2:51" x14ac:dyDescent="0.2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  <row r="63" spans="2:51" x14ac:dyDescent="0.2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</row>
    <row r="64" spans="2:51" x14ac:dyDescent="0.2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</row>
    <row r="65" spans="2:71" x14ac:dyDescent="0.2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</row>
    <row r="66" spans="2:71" x14ac:dyDescent="0.2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</row>
    <row r="67" spans="2:71" x14ac:dyDescent="0.2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</row>
    <row r="68" spans="2:71" x14ac:dyDescent="0.2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</row>
    <row r="69" spans="2:71" x14ac:dyDescent="0.2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</row>
    <row r="70" spans="2:71" x14ac:dyDescent="0.2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2:71" x14ac:dyDescent="0.2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2:71" x14ac:dyDescent="0.2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2:71" x14ac:dyDescent="0.2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2:71" x14ac:dyDescent="0.2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2:71" x14ac:dyDescent="0.2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2:71" x14ac:dyDescent="0.2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2:71" x14ac:dyDescent="0.2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</row>
    <row r="78" spans="2:71" x14ac:dyDescent="0.2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</row>
    <row r="79" spans="2:71" x14ac:dyDescent="0.2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</row>
    <row r="80" spans="2:71" x14ac:dyDescent="0.2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</row>
    <row r="81" spans="2:71" x14ac:dyDescent="0.2"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</row>
    <row r="82" spans="2:71" x14ac:dyDescent="0.2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</row>
    <row r="83" spans="2:71" x14ac:dyDescent="0.2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</row>
    <row r="84" spans="2:71" x14ac:dyDescent="0.2"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</row>
    <row r="85" spans="2:71" x14ac:dyDescent="0.2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</row>
    <row r="86" spans="2:71" x14ac:dyDescent="0.2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</row>
    <row r="87" spans="2:71" x14ac:dyDescent="0.2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</row>
    <row r="88" spans="2:71" x14ac:dyDescent="0.2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</row>
    <row r="89" spans="2:71" x14ac:dyDescent="0.2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</row>
    <row r="90" spans="2:71" x14ac:dyDescent="0.2"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</row>
    <row r="91" spans="2:71" x14ac:dyDescent="0.2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</row>
    <row r="92" spans="2:71" x14ac:dyDescent="0.2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2:71" x14ac:dyDescent="0.2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2:71" x14ac:dyDescent="0.2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</row>
    <row r="95" spans="2:71" x14ac:dyDescent="0.2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</row>
    <row r="96" spans="2:71" x14ac:dyDescent="0.2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</row>
    <row r="97" spans="2:71" x14ac:dyDescent="0.2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</row>
    <row r="98" spans="2:71" x14ac:dyDescent="0.2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2:71" x14ac:dyDescent="0.2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</row>
    <row r="100" spans="2:71" x14ac:dyDescent="0.2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</row>
    <row r="101" spans="2:71" x14ac:dyDescent="0.2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</row>
    <row r="102" spans="2:71" x14ac:dyDescent="0.2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</row>
    <row r="103" spans="2:71" x14ac:dyDescent="0.2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</row>
    <row r="104" spans="2:71" x14ac:dyDescent="0.2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</row>
    <row r="105" spans="2:71" x14ac:dyDescent="0.2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</row>
    <row r="106" spans="2:71" x14ac:dyDescent="0.2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</row>
    <row r="107" spans="2:71" x14ac:dyDescent="0.2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</row>
    <row r="108" spans="2:71" x14ac:dyDescent="0.2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</row>
    <row r="109" spans="2:71" x14ac:dyDescent="0.2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</row>
    <row r="110" spans="2:71" x14ac:dyDescent="0.2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</row>
    <row r="111" spans="2:71" x14ac:dyDescent="0.2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</row>
    <row r="112" spans="2:71" x14ac:dyDescent="0.2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</row>
    <row r="113" spans="2:71" x14ac:dyDescent="0.2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</row>
    <row r="114" spans="2:71" x14ac:dyDescent="0.2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</row>
    <row r="115" spans="2:71" x14ac:dyDescent="0.2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</row>
    <row r="116" spans="2:71" x14ac:dyDescent="0.2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</row>
    <row r="117" spans="2:71" x14ac:dyDescent="0.2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</row>
    <row r="118" spans="2:71" x14ac:dyDescent="0.2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</row>
    <row r="119" spans="2:71" x14ac:dyDescent="0.2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</row>
    <row r="120" spans="2:71" x14ac:dyDescent="0.2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</row>
    <row r="121" spans="2:71" x14ac:dyDescent="0.2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</row>
    <row r="122" spans="2:71" x14ac:dyDescent="0.2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</row>
    <row r="123" spans="2:71" x14ac:dyDescent="0.2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</row>
    <row r="124" spans="2:71" x14ac:dyDescent="0.2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</row>
    <row r="125" spans="2:71" x14ac:dyDescent="0.2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</row>
    <row r="126" spans="2:71" x14ac:dyDescent="0.2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</row>
    <row r="127" spans="2:71" x14ac:dyDescent="0.2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</row>
    <row r="128" spans="2:71" x14ac:dyDescent="0.2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</row>
    <row r="129" spans="2:71" x14ac:dyDescent="0.2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</row>
    <row r="130" spans="2:71" x14ac:dyDescent="0.2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</row>
    <row r="131" spans="2:71" x14ac:dyDescent="0.2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</row>
    <row r="132" spans="2:71" x14ac:dyDescent="0.2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</row>
    <row r="133" spans="2:71" x14ac:dyDescent="0.2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</row>
    <row r="134" spans="2:71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</row>
    <row r="135" spans="2:71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</row>
    <row r="136" spans="2:71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</row>
    <row r="137" spans="2:71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</row>
    <row r="138" spans="2:71" x14ac:dyDescent="0.2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</row>
    <row r="139" spans="2:71" x14ac:dyDescent="0.2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</row>
    <row r="140" spans="2:71" x14ac:dyDescent="0.2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</row>
    <row r="141" spans="2:71" x14ac:dyDescent="0.2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</row>
    <row r="142" spans="2:71" x14ac:dyDescent="0.2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</row>
    <row r="143" spans="2:71" x14ac:dyDescent="0.2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</row>
    <row r="144" spans="2:71" x14ac:dyDescent="0.2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</row>
    <row r="145" spans="2:71" x14ac:dyDescent="0.2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</row>
    <row r="146" spans="2:71" x14ac:dyDescent="0.2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</row>
    <row r="147" spans="2:71" x14ac:dyDescent="0.2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</row>
    <row r="148" spans="2:71" x14ac:dyDescent="0.2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</row>
    <row r="149" spans="2:71" x14ac:dyDescent="0.2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</row>
    <row r="150" spans="2:71" x14ac:dyDescent="0.2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</row>
    <row r="151" spans="2:71" x14ac:dyDescent="0.2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</row>
    <row r="152" spans="2:71" x14ac:dyDescent="0.2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</row>
    <row r="153" spans="2:71" x14ac:dyDescent="0.2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</row>
    <row r="154" spans="2:71" x14ac:dyDescent="0.2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</row>
    <row r="155" spans="2:71" x14ac:dyDescent="0.2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</row>
    <row r="156" spans="2:71" x14ac:dyDescent="0.2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</row>
    <row r="157" spans="2:71" x14ac:dyDescent="0.2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</row>
    <row r="158" spans="2:71" x14ac:dyDescent="0.2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</row>
    <row r="159" spans="2:71" x14ac:dyDescent="0.2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</row>
    <row r="160" spans="2:71" x14ac:dyDescent="0.2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</row>
    <row r="161" spans="2:71" x14ac:dyDescent="0.2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</row>
    <row r="162" spans="2:71" x14ac:dyDescent="0.2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</row>
    <row r="163" spans="2:71" x14ac:dyDescent="0.2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</row>
    <row r="164" spans="2:71" x14ac:dyDescent="0.2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</row>
    <row r="165" spans="2:71" x14ac:dyDescent="0.2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</row>
    <row r="166" spans="2:71" x14ac:dyDescent="0.2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</row>
    <row r="167" spans="2:71" x14ac:dyDescent="0.2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</row>
    <row r="168" spans="2:71" x14ac:dyDescent="0.2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</row>
    <row r="169" spans="2:71" x14ac:dyDescent="0.2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</row>
    <row r="170" spans="2:71" x14ac:dyDescent="0.2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</row>
    <row r="171" spans="2:71" x14ac:dyDescent="0.2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</row>
    <row r="172" spans="2:71" x14ac:dyDescent="0.2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</row>
    <row r="173" spans="2:71" x14ac:dyDescent="0.2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</row>
    <row r="174" spans="2:71" x14ac:dyDescent="0.2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</row>
    <row r="175" spans="2:71" x14ac:dyDescent="0.2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</row>
    <row r="176" spans="2:71" x14ac:dyDescent="0.2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</row>
    <row r="177" spans="2:71" x14ac:dyDescent="0.2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</row>
    <row r="178" spans="2:71" x14ac:dyDescent="0.2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</row>
    <row r="179" spans="2:71" x14ac:dyDescent="0.2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</row>
    <row r="180" spans="2:71" x14ac:dyDescent="0.2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</row>
    <row r="181" spans="2:71" x14ac:dyDescent="0.2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</row>
    <row r="182" spans="2:71" x14ac:dyDescent="0.2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</row>
    <row r="183" spans="2:71" x14ac:dyDescent="0.2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</row>
    <row r="184" spans="2:71" x14ac:dyDescent="0.2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</row>
    <row r="185" spans="2:71" x14ac:dyDescent="0.2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</row>
    <row r="186" spans="2:71" x14ac:dyDescent="0.2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</row>
    <row r="187" spans="2:71" x14ac:dyDescent="0.2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</row>
    <row r="188" spans="2:71" x14ac:dyDescent="0.2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</row>
    <row r="189" spans="2:71" x14ac:dyDescent="0.2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</row>
    <row r="190" spans="2:71" x14ac:dyDescent="0.2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</row>
    <row r="191" spans="2:71" x14ac:dyDescent="0.2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</row>
    <row r="192" spans="2:71" x14ac:dyDescent="0.2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</row>
    <row r="193" spans="2:71" x14ac:dyDescent="0.2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</row>
    <row r="194" spans="2:71" x14ac:dyDescent="0.2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</row>
    <row r="195" spans="2:71" x14ac:dyDescent="0.2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</row>
    <row r="196" spans="2:71" x14ac:dyDescent="0.2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</row>
    <row r="197" spans="2:71" x14ac:dyDescent="0.2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</row>
    <row r="198" spans="2:71" x14ac:dyDescent="0.2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</row>
    <row r="199" spans="2:71" x14ac:dyDescent="0.2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</row>
    <row r="200" spans="2:71" x14ac:dyDescent="0.2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</row>
    <row r="201" spans="2:71" x14ac:dyDescent="0.2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</row>
    <row r="202" spans="2:71" x14ac:dyDescent="0.2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</row>
  </sheetData>
  <mergeCells count="1">
    <mergeCell ref="K5:N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>
      <selection activeCell="F6" sqref="F6"/>
    </sheetView>
  </sheetViews>
  <sheetFormatPr baseColWidth="10" defaultColWidth="11.1640625" defaultRowHeight="16" x14ac:dyDescent="0.2"/>
  <cols>
    <col min="1" max="1" width="4" style="5" customWidth="1"/>
    <col min="2" max="2" width="39.1640625" style="3" bestFit="1" customWidth="1"/>
    <col min="3" max="3" width="15.6640625" style="2" customWidth="1"/>
    <col min="4" max="4" width="11.1640625" style="2"/>
    <col min="5" max="5" width="33.5" style="2" customWidth="1"/>
    <col min="6" max="6" width="15" style="2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33" customFormat="1" x14ac:dyDescent="0.2">
      <c r="B1" s="34"/>
    </row>
    <row r="2" spans="2:51" s="33" customFormat="1" x14ac:dyDescent="0.2">
      <c r="B2" s="34"/>
      <c r="N2" s="37"/>
    </row>
    <row r="3" spans="2:51" s="35" customFormat="1" x14ac:dyDescent="0.2">
      <c r="B3" s="36"/>
      <c r="C3" s="33"/>
      <c r="N3" s="38"/>
    </row>
    <row r="4" spans="2:51" ht="17" thickBot="1" x14ac:dyDescent="0.25">
      <c r="B4" s="40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2:51" ht="22" thickBot="1" x14ac:dyDescent="0.3">
      <c r="B5" s="43" t="s">
        <v>28</v>
      </c>
      <c r="C5" s="42"/>
      <c r="D5" s="5"/>
      <c r="E5" s="5"/>
      <c r="F5" s="5"/>
      <c r="G5" s="7"/>
      <c r="H5" s="5"/>
      <c r="I5" s="5"/>
      <c r="J5" s="5"/>
      <c r="K5" s="92"/>
      <c r="L5" s="92"/>
      <c r="M5" s="92"/>
      <c r="N5" s="9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2:51" ht="21" x14ac:dyDescent="0.25">
      <c r="B6" s="23"/>
      <c r="C6" s="22"/>
      <c r="D6" s="5"/>
      <c r="E6" s="20" t="s">
        <v>29</v>
      </c>
      <c r="F6" s="31">
        <v>200000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2:51" ht="21" x14ac:dyDescent="0.25">
      <c r="B7" s="24" t="s">
        <v>9</v>
      </c>
      <c r="C7" s="25">
        <f>F8</f>
        <v>25000</v>
      </c>
      <c r="D7" s="5"/>
      <c r="E7" s="20"/>
      <c r="F7" s="31"/>
      <c r="G7" s="5"/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2:51" ht="21" x14ac:dyDescent="0.25">
      <c r="B8" s="24"/>
      <c r="C8" s="25"/>
      <c r="D8" s="5"/>
      <c r="E8" s="20" t="s">
        <v>22</v>
      </c>
      <c r="F8" s="31">
        <v>25000</v>
      </c>
      <c r="G8" s="5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2:51" ht="21" x14ac:dyDescent="0.25">
      <c r="B9" s="24" t="s">
        <v>25</v>
      </c>
      <c r="C9" s="25">
        <f>C12+C14</f>
        <v>950000</v>
      </c>
      <c r="D9" s="5"/>
      <c r="E9" s="20" t="s">
        <v>13</v>
      </c>
      <c r="F9" s="46">
        <v>5</v>
      </c>
      <c r="G9" s="5"/>
      <c r="H9" s="9"/>
      <c r="I9" s="9"/>
      <c r="J9" s="5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2:51" ht="21" x14ac:dyDescent="0.25">
      <c r="B10" s="24" t="s">
        <v>26</v>
      </c>
      <c r="C10" s="25">
        <f>F11</f>
        <v>600000</v>
      </c>
      <c r="D10" s="5"/>
      <c r="E10" s="20" t="s">
        <v>23</v>
      </c>
      <c r="F10" s="31">
        <v>120000</v>
      </c>
      <c r="G10" s="10"/>
      <c r="H10" s="11"/>
      <c r="I10" s="11"/>
      <c r="J10" s="5"/>
      <c r="K10" s="12"/>
      <c r="L10" s="12"/>
      <c r="M10" s="12"/>
      <c r="N10" s="12"/>
      <c r="O10" s="5"/>
      <c r="P10" s="5"/>
      <c r="Q10" s="12"/>
      <c r="R10" s="12"/>
      <c r="S10" s="12"/>
      <c r="T10" s="12"/>
      <c r="U10" s="7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2:51" ht="21" x14ac:dyDescent="0.25">
      <c r="B11" s="24" t="s">
        <v>1</v>
      </c>
      <c r="C11" s="25">
        <f>F15</f>
        <v>150000</v>
      </c>
      <c r="D11" s="5"/>
      <c r="E11" s="20" t="s">
        <v>24</v>
      </c>
      <c r="F11" s="31">
        <f>F9*F10</f>
        <v>600000</v>
      </c>
      <c r="G11" s="5"/>
      <c r="H11" s="13"/>
      <c r="I11" s="13"/>
      <c r="J11" s="5"/>
      <c r="K11" s="5"/>
      <c r="L11" s="14"/>
      <c r="M11" s="14"/>
      <c r="N11" s="14"/>
      <c r="O11" s="5"/>
      <c r="P11" s="5"/>
      <c r="Q11" s="14"/>
      <c r="R11" s="14"/>
      <c r="S11" s="14"/>
      <c r="T11" s="14"/>
      <c r="U11" s="7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2:51" ht="21" x14ac:dyDescent="0.25">
      <c r="B12" s="24" t="s">
        <v>27</v>
      </c>
      <c r="C12" s="25">
        <f>C10+C11</f>
        <v>750000</v>
      </c>
      <c r="D12" s="5"/>
      <c r="E12" s="19"/>
      <c r="F12" s="19"/>
      <c r="G12" s="5"/>
      <c r="H12" s="13"/>
      <c r="I12" s="13"/>
      <c r="J12" s="5"/>
      <c r="K12" s="5"/>
      <c r="L12" s="14"/>
      <c r="M12" s="14"/>
      <c r="N12" s="14"/>
      <c r="O12" s="5"/>
      <c r="P12" s="5"/>
      <c r="Q12" s="14"/>
      <c r="R12" s="14"/>
      <c r="S12" s="14"/>
      <c r="T12" s="14"/>
      <c r="U12" s="7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2:51" ht="21" x14ac:dyDescent="0.25">
      <c r="B13" s="24"/>
      <c r="C13" s="25"/>
      <c r="D13" s="5"/>
      <c r="E13" s="20" t="s">
        <v>11</v>
      </c>
      <c r="F13" s="31">
        <v>100000</v>
      </c>
      <c r="G13" s="5"/>
      <c r="H13" s="13"/>
      <c r="I13" s="13"/>
      <c r="J13" s="5"/>
      <c r="K13" s="5"/>
      <c r="L13" s="15"/>
      <c r="M13" s="15"/>
      <c r="N13" s="15"/>
      <c r="O13" s="5"/>
      <c r="P13" s="5"/>
      <c r="Q13" s="15"/>
      <c r="R13" s="15"/>
      <c r="S13" s="15"/>
      <c r="T13" s="15"/>
      <c r="U13" s="7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2:51" ht="21" x14ac:dyDescent="0.25">
      <c r="B14" s="24" t="s">
        <v>15</v>
      </c>
      <c r="C14" s="25">
        <f>F6</f>
        <v>200000</v>
      </c>
      <c r="D14" s="5"/>
      <c r="E14" s="20" t="s">
        <v>12</v>
      </c>
      <c r="F14" s="31">
        <v>10000</v>
      </c>
      <c r="G14" s="5"/>
      <c r="H14" s="5"/>
      <c r="I14" s="5"/>
      <c r="J14" s="5"/>
      <c r="K14" s="9"/>
      <c r="L14" s="9"/>
      <c r="M14" s="9"/>
      <c r="N14" s="9"/>
      <c r="O14" s="9"/>
      <c r="P14" s="9"/>
      <c r="Q14" s="9"/>
      <c r="R14" s="9"/>
      <c r="S14" s="9"/>
      <c r="T14" s="9"/>
      <c r="U14" s="39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2:51" ht="21" x14ac:dyDescent="0.25">
      <c r="B15" s="21"/>
      <c r="C15" s="22"/>
      <c r="D15" s="5"/>
      <c r="E15" s="20" t="s">
        <v>10</v>
      </c>
      <c r="F15" s="31">
        <f>F13+F14*F9</f>
        <v>150000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2:51" ht="22" thickBot="1" x14ac:dyDescent="0.3">
      <c r="B16" s="28" t="s">
        <v>21</v>
      </c>
      <c r="C16" s="45">
        <f>ROUNDUP(C9/C7, 0)</f>
        <v>38</v>
      </c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21" x14ac:dyDescent="0.25">
      <c r="B17" s="8"/>
      <c r="C17" s="6"/>
      <c r="D17" s="5"/>
      <c r="E17" s="17"/>
      <c r="F17" s="17"/>
      <c r="G17" s="5"/>
      <c r="H17" s="16"/>
      <c r="I17" s="1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s="1" customFormat="1" ht="21" x14ac:dyDescent="0.25">
      <c r="A18" s="17"/>
      <c r="B18" s="32"/>
      <c r="C18" s="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s="1" customFormat="1" ht="21" x14ac:dyDescent="0.25">
      <c r="A19" s="17"/>
      <c r="B19" s="4"/>
      <c r="C19" s="6"/>
      <c r="D19" s="17"/>
      <c r="E19" s="7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s="1" customFormat="1" x14ac:dyDescent="0.2">
      <c r="A20" s="17"/>
      <c r="B20" s="4"/>
      <c r="C20" s="5"/>
      <c r="D20" s="17"/>
      <c r="E20" s="5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s="1" customFormat="1" x14ac:dyDescent="0.2">
      <c r="A21" s="17"/>
      <c r="B21" s="4"/>
      <c r="C21" s="5"/>
      <c r="D21" s="17"/>
      <c r="E21" s="5"/>
      <c r="F21" s="9"/>
      <c r="G21" s="5"/>
      <c r="H21" s="5"/>
      <c r="I21" s="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1" customFormat="1" x14ac:dyDescent="0.2">
      <c r="A22" s="17"/>
      <c r="B22" s="4"/>
      <c r="C22" s="5"/>
      <c r="D22" s="17"/>
      <c r="E22" s="5"/>
      <c r="F22" s="18"/>
      <c r="G22" s="5"/>
      <c r="H22" s="5"/>
      <c r="I22" s="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2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2">
      <c r="B24" s="4"/>
      <c r="C24" s="5"/>
      <c r="D24" s="5"/>
      <c r="E24" s="10"/>
      <c r="F24" s="1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2">
      <c r="B25" s="4"/>
      <c r="C25" s="5"/>
      <c r="D25" s="5"/>
      <c r="E25" s="5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2">
      <c r="B26" s="4"/>
      <c r="C26" s="5"/>
      <c r="D26" s="5"/>
      <c r="E26" s="5"/>
      <c r="F26" s="13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2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2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2">
      <c r="B29" s="4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2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2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51" x14ac:dyDescent="0.2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2:51" x14ac:dyDescent="0.2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2:51" x14ac:dyDescent="0.2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2:51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2:51" x14ac:dyDescent="0.2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2:51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2:51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2:51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2:51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2:51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2:51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2:51" x14ac:dyDescent="0.2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2:51" x14ac:dyDescent="0.2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2:51" x14ac:dyDescent="0.2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2:51" x14ac:dyDescent="0.2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2:51" x14ac:dyDescent="0.2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2:51" x14ac:dyDescent="0.2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2:51" x14ac:dyDescent="0.2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2:51" x14ac:dyDescent="0.2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52" spans="2:51" x14ac:dyDescent="0.2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</row>
    <row r="53" spans="2:51" x14ac:dyDescent="0.2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</row>
    <row r="54" spans="2:5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</row>
    <row r="55" spans="2:51" x14ac:dyDescent="0.2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</row>
    <row r="56" spans="2:51" x14ac:dyDescent="0.2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</row>
    <row r="57" spans="2:51" x14ac:dyDescent="0.2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2:51" x14ac:dyDescent="0.2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2:51" x14ac:dyDescent="0.2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2:51" x14ac:dyDescent="0.2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2:51" x14ac:dyDescent="0.2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2:51" x14ac:dyDescent="0.2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  <row r="63" spans="2:51" x14ac:dyDescent="0.2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</row>
    <row r="64" spans="2:51" x14ac:dyDescent="0.2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</row>
    <row r="65" spans="2:71" x14ac:dyDescent="0.2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</row>
    <row r="66" spans="2:71" x14ac:dyDescent="0.2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</row>
    <row r="67" spans="2:71" x14ac:dyDescent="0.2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</row>
    <row r="68" spans="2:71" x14ac:dyDescent="0.2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</row>
    <row r="69" spans="2:71" x14ac:dyDescent="0.2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</row>
    <row r="70" spans="2:71" x14ac:dyDescent="0.2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2:71" x14ac:dyDescent="0.2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2:71" x14ac:dyDescent="0.2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2:71" x14ac:dyDescent="0.2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2:71" x14ac:dyDescent="0.2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2:71" x14ac:dyDescent="0.2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2:71" x14ac:dyDescent="0.2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2:71" x14ac:dyDescent="0.2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</row>
    <row r="78" spans="2:71" x14ac:dyDescent="0.2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</row>
    <row r="79" spans="2:71" x14ac:dyDescent="0.2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</row>
    <row r="80" spans="2:71" x14ac:dyDescent="0.2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</row>
    <row r="81" spans="2:71" x14ac:dyDescent="0.2"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</row>
    <row r="82" spans="2:71" x14ac:dyDescent="0.2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</row>
    <row r="83" spans="2:71" x14ac:dyDescent="0.2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</row>
    <row r="84" spans="2:71" x14ac:dyDescent="0.2"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</row>
    <row r="85" spans="2:71" x14ac:dyDescent="0.2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</row>
    <row r="86" spans="2:71" x14ac:dyDescent="0.2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</row>
    <row r="87" spans="2:71" x14ac:dyDescent="0.2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</row>
    <row r="88" spans="2:71" x14ac:dyDescent="0.2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</row>
    <row r="89" spans="2:71" x14ac:dyDescent="0.2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</row>
    <row r="90" spans="2:71" x14ac:dyDescent="0.2"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</row>
    <row r="91" spans="2:71" x14ac:dyDescent="0.2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</row>
    <row r="92" spans="2:71" x14ac:dyDescent="0.2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2:71" x14ac:dyDescent="0.2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2:71" x14ac:dyDescent="0.2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</row>
    <row r="95" spans="2:71" x14ac:dyDescent="0.2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</row>
    <row r="96" spans="2:71" x14ac:dyDescent="0.2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</row>
    <row r="97" spans="2:71" x14ac:dyDescent="0.2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</row>
    <row r="98" spans="2:71" x14ac:dyDescent="0.2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2:71" x14ac:dyDescent="0.2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</row>
    <row r="100" spans="2:71" x14ac:dyDescent="0.2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</row>
    <row r="101" spans="2:71" x14ac:dyDescent="0.2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</row>
    <row r="102" spans="2:71" x14ac:dyDescent="0.2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</row>
    <row r="103" spans="2:71" x14ac:dyDescent="0.2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</row>
    <row r="104" spans="2:71" x14ac:dyDescent="0.2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</row>
    <row r="105" spans="2:71" x14ac:dyDescent="0.2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</row>
    <row r="106" spans="2:71" x14ac:dyDescent="0.2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</row>
    <row r="107" spans="2:71" x14ac:dyDescent="0.2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</row>
    <row r="108" spans="2:71" x14ac:dyDescent="0.2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</row>
    <row r="109" spans="2:71" x14ac:dyDescent="0.2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</row>
    <row r="110" spans="2:71" x14ac:dyDescent="0.2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</row>
    <row r="111" spans="2:71" x14ac:dyDescent="0.2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</row>
    <row r="112" spans="2:71" x14ac:dyDescent="0.2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</row>
    <row r="113" spans="2:71" x14ac:dyDescent="0.2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</row>
    <row r="114" spans="2:71" x14ac:dyDescent="0.2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</row>
    <row r="115" spans="2:71" x14ac:dyDescent="0.2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</row>
    <row r="116" spans="2:71" x14ac:dyDescent="0.2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</row>
    <row r="117" spans="2:71" x14ac:dyDescent="0.2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</row>
    <row r="118" spans="2:71" x14ac:dyDescent="0.2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</row>
    <row r="119" spans="2:71" x14ac:dyDescent="0.2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</row>
    <row r="120" spans="2:71" x14ac:dyDescent="0.2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</row>
    <row r="121" spans="2:71" x14ac:dyDescent="0.2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</row>
    <row r="122" spans="2:71" x14ac:dyDescent="0.2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</row>
    <row r="123" spans="2:71" x14ac:dyDescent="0.2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</row>
    <row r="124" spans="2:71" x14ac:dyDescent="0.2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</row>
    <row r="125" spans="2:71" x14ac:dyDescent="0.2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</row>
    <row r="126" spans="2:71" x14ac:dyDescent="0.2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</row>
    <row r="127" spans="2:71" x14ac:dyDescent="0.2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</row>
    <row r="128" spans="2:71" x14ac:dyDescent="0.2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</row>
    <row r="129" spans="2:71" x14ac:dyDescent="0.2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</row>
    <row r="130" spans="2:71" x14ac:dyDescent="0.2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</row>
    <row r="131" spans="2:71" x14ac:dyDescent="0.2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</row>
    <row r="132" spans="2:71" x14ac:dyDescent="0.2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</row>
    <row r="133" spans="2:71" x14ac:dyDescent="0.2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</row>
    <row r="134" spans="2:71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</row>
    <row r="135" spans="2:71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</row>
    <row r="136" spans="2:71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</row>
    <row r="137" spans="2:71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</row>
    <row r="138" spans="2:71" x14ac:dyDescent="0.2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</row>
    <row r="139" spans="2:71" x14ac:dyDescent="0.2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</row>
    <row r="140" spans="2:71" x14ac:dyDescent="0.2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</row>
    <row r="141" spans="2:71" x14ac:dyDescent="0.2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</row>
    <row r="142" spans="2:71" x14ac:dyDescent="0.2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</row>
    <row r="143" spans="2:71" x14ac:dyDescent="0.2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</row>
    <row r="144" spans="2:71" x14ac:dyDescent="0.2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</row>
    <row r="145" spans="2:71" x14ac:dyDescent="0.2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</row>
    <row r="146" spans="2:71" x14ac:dyDescent="0.2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</row>
    <row r="147" spans="2:71" x14ac:dyDescent="0.2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</row>
    <row r="148" spans="2:71" x14ac:dyDescent="0.2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</row>
    <row r="149" spans="2:71" x14ac:dyDescent="0.2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</row>
    <row r="150" spans="2:71" x14ac:dyDescent="0.2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</row>
    <row r="151" spans="2:71" x14ac:dyDescent="0.2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</row>
    <row r="152" spans="2:71" x14ac:dyDescent="0.2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</row>
    <row r="153" spans="2:71" x14ac:dyDescent="0.2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</row>
    <row r="154" spans="2:71" x14ac:dyDescent="0.2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</row>
    <row r="155" spans="2:71" x14ac:dyDescent="0.2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</row>
    <row r="156" spans="2:71" x14ac:dyDescent="0.2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</row>
    <row r="157" spans="2:71" x14ac:dyDescent="0.2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</row>
    <row r="158" spans="2:71" x14ac:dyDescent="0.2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</row>
    <row r="159" spans="2:71" x14ac:dyDescent="0.2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</row>
    <row r="160" spans="2:71" x14ac:dyDescent="0.2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</row>
    <row r="161" spans="2:71" x14ac:dyDescent="0.2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</row>
    <row r="162" spans="2:71" x14ac:dyDescent="0.2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</row>
    <row r="163" spans="2:71" x14ac:dyDescent="0.2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</row>
    <row r="164" spans="2:71" x14ac:dyDescent="0.2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</row>
    <row r="165" spans="2:71" x14ac:dyDescent="0.2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</row>
    <row r="166" spans="2:71" x14ac:dyDescent="0.2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</row>
    <row r="167" spans="2:71" x14ac:dyDescent="0.2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</row>
    <row r="168" spans="2:71" x14ac:dyDescent="0.2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</row>
    <row r="169" spans="2:71" x14ac:dyDescent="0.2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</row>
    <row r="170" spans="2:71" x14ac:dyDescent="0.2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</row>
    <row r="171" spans="2:71" x14ac:dyDescent="0.2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</row>
    <row r="172" spans="2:71" x14ac:dyDescent="0.2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</row>
    <row r="173" spans="2:71" x14ac:dyDescent="0.2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</row>
    <row r="174" spans="2:71" x14ac:dyDescent="0.2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</row>
    <row r="175" spans="2:71" x14ac:dyDescent="0.2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</row>
    <row r="176" spans="2:71" x14ac:dyDescent="0.2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</row>
    <row r="177" spans="2:71" x14ac:dyDescent="0.2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</row>
    <row r="178" spans="2:71" x14ac:dyDescent="0.2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</row>
    <row r="179" spans="2:71" x14ac:dyDescent="0.2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</row>
    <row r="180" spans="2:71" x14ac:dyDescent="0.2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</row>
    <row r="181" spans="2:71" x14ac:dyDescent="0.2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</row>
    <row r="182" spans="2:71" x14ac:dyDescent="0.2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</row>
    <row r="183" spans="2:71" x14ac:dyDescent="0.2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</row>
    <row r="184" spans="2:71" x14ac:dyDescent="0.2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</row>
    <row r="185" spans="2:71" x14ac:dyDescent="0.2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</row>
    <row r="186" spans="2:71" x14ac:dyDescent="0.2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</row>
    <row r="187" spans="2:71" x14ac:dyDescent="0.2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</row>
    <row r="188" spans="2:71" x14ac:dyDescent="0.2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</row>
    <row r="189" spans="2:71" x14ac:dyDescent="0.2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</row>
    <row r="190" spans="2:71" x14ac:dyDescent="0.2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</row>
    <row r="191" spans="2:71" x14ac:dyDescent="0.2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</row>
    <row r="192" spans="2:71" x14ac:dyDescent="0.2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</row>
    <row r="193" spans="2:71" x14ac:dyDescent="0.2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</row>
    <row r="194" spans="2:71" x14ac:dyDescent="0.2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</row>
    <row r="195" spans="2:71" x14ac:dyDescent="0.2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</row>
    <row r="196" spans="2:71" x14ac:dyDescent="0.2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</row>
    <row r="197" spans="2:71" x14ac:dyDescent="0.2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</row>
    <row r="198" spans="2:71" x14ac:dyDescent="0.2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</row>
    <row r="199" spans="2:71" x14ac:dyDescent="0.2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</row>
    <row r="200" spans="2:71" x14ac:dyDescent="0.2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</row>
    <row r="201" spans="2:71" x14ac:dyDescent="0.2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</row>
    <row r="202" spans="2:71" x14ac:dyDescent="0.2">
      <c r="B202" s="4"/>
      <c r="C202" s="5"/>
      <c r="D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</row>
  </sheetData>
  <mergeCells count="1">
    <mergeCell ref="K5:N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>
      <selection activeCell="C17" sqref="C17"/>
    </sheetView>
  </sheetViews>
  <sheetFormatPr baseColWidth="10" defaultColWidth="11.1640625" defaultRowHeight="16" x14ac:dyDescent="0.2"/>
  <cols>
    <col min="1" max="1" width="4" style="5" customWidth="1"/>
    <col min="2" max="2" width="39.1640625" style="3" bestFit="1" customWidth="1"/>
    <col min="3" max="3" width="15.6640625" style="2" customWidth="1"/>
    <col min="4" max="4" width="11.1640625" style="2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33" customFormat="1" x14ac:dyDescent="0.2">
      <c r="B1" s="34"/>
    </row>
    <row r="2" spans="2:51" s="33" customFormat="1" x14ac:dyDescent="0.2">
      <c r="B2" s="34"/>
      <c r="N2" s="37"/>
    </row>
    <row r="3" spans="2:51" s="35" customFormat="1" x14ac:dyDescent="0.2">
      <c r="B3" s="36"/>
      <c r="C3" s="33"/>
      <c r="N3" s="38"/>
    </row>
    <row r="4" spans="2:51" ht="17" thickBot="1" x14ac:dyDescent="0.25">
      <c r="B4" s="40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2:51" ht="22" thickBot="1" x14ac:dyDescent="0.3">
      <c r="B5" s="43" t="s">
        <v>31</v>
      </c>
      <c r="C5" s="42"/>
      <c r="D5" s="5"/>
      <c r="E5" s="5"/>
      <c r="F5" s="5"/>
      <c r="G5" s="7"/>
      <c r="H5" s="5"/>
      <c r="I5" s="5"/>
      <c r="J5" s="5"/>
      <c r="K5" s="92"/>
      <c r="L5" s="92"/>
      <c r="M5" s="92"/>
      <c r="N5" s="9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2:51" ht="21" x14ac:dyDescent="0.25">
      <c r="B6" s="23"/>
      <c r="C6" s="22"/>
      <c r="D6" s="5"/>
      <c r="E6" s="20" t="s">
        <v>29</v>
      </c>
      <c r="F6" s="31">
        <v>200000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2:51" ht="21" x14ac:dyDescent="0.25">
      <c r="B7" s="24" t="s">
        <v>9</v>
      </c>
      <c r="C7" s="25">
        <f>F8*F9</f>
        <v>48000</v>
      </c>
      <c r="D7" s="5"/>
      <c r="E7" s="20"/>
      <c r="F7" s="31"/>
      <c r="G7" s="5"/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2:51" ht="21" x14ac:dyDescent="0.25">
      <c r="B8" s="24"/>
      <c r="C8" s="25"/>
      <c r="D8" s="5"/>
      <c r="E8" s="20" t="s">
        <v>22</v>
      </c>
      <c r="F8" s="31">
        <v>4000</v>
      </c>
      <c r="G8" s="5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2:51" ht="21" x14ac:dyDescent="0.25">
      <c r="B9" s="24" t="s">
        <v>25</v>
      </c>
      <c r="C9" s="25">
        <f>C12+C14</f>
        <v>950000</v>
      </c>
      <c r="D9" s="5"/>
      <c r="E9" s="20" t="s">
        <v>32</v>
      </c>
      <c r="F9" s="46">
        <v>12</v>
      </c>
      <c r="G9" s="5"/>
      <c r="H9" s="9"/>
      <c r="I9" s="9"/>
      <c r="J9" s="5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2:51" ht="21" x14ac:dyDescent="0.25">
      <c r="B10" s="24" t="s">
        <v>26</v>
      </c>
      <c r="C10" s="25">
        <f>F12</f>
        <v>600000</v>
      </c>
      <c r="D10" s="5"/>
      <c r="E10" s="20" t="s">
        <v>13</v>
      </c>
      <c r="F10" s="46">
        <v>5</v>
      </c>
      <c r="G10" s="10"/>
      <c r="H10" s="11"/>
      <c r="I10" s="11"/>
      <c r="J10" s="5"/>
      <c r="K10" s="12"/>
      <c r="L10" s="12"/>
      <c r="M10" s="12"/>
      <c r="N10" s="12"/>
      <c r="O10" s="5"/>
      <c r="P10" s="5"/>
      <c r="Q10" s="12"/>
      <c r="R10" s="12"/>
      <c r="S10" s="12"/>
      <c r="T10" s="12"/>
      <c r="U10" s="7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2:51" ht="21" x14ac:dyDescent="0.25">
      <c r="B11" s="24" t="s">
        <v>1</v>
      </c>
      <c r="C11" s="25">
        <f>F16</f>
        <v>150000</v>
      </c>
      <c r="D11" s="5"/>
      <c r="E11" s="20" t="s">
        <v>23</v>
      </c>
      <c r="F11" s="31">
        <v>120000</v>
      </c>
      <c r="G11" s="5"/>
      <c r="H11" s="13"/>
      <c r="I11" s="13"/>
      <c r="J11" s="5"/>
      <c r="K11" s="5"/>
      <c r="L11" s="14"/>
      <c r="M11" s="14"/>
      <c r="N11" s="14"/>
      <c r="O11" s="5"/>
      <c r="P11" s="5"/>
      <c r="Q11" s="14"/>
      <c r="R11" s="14"/>
      <c r="S11" s="14"/>
      <c r="T11" s="14"/>
      <c r="U11" s="7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2:51" ht="21" x14ac:dyDescent="0.25">
      <c r="B12" s="24" t="s">
        <v>27</v>
      </c>
      <c r="C12" s="25">
        <f>C10+C11</f>
        <v>750000</v>
      </c>
      <c r="D12" s="5"/>
      <c r="E12" s="20" t="s">
        <v>24</v>
      </c>
      <c r="F12" s="31">
        <f>F10*F11</f>
        <v>600000</v>
      </c>
      <c r="G12" s="5"/>
      <c r="H12" s="13"/>
      <c r="I12" s="13"/>
      <c r="J12" s="5"/>
      <c r="K12" s="5"/>
      <c r="L12" s="14"/>
      <c r="M12" s="14"/>
      <c r="N12" s="14"/>
      <c r="O12" s="5"/>
      <c r="P12" s="5"/>
      <c r="Q12" s="14"/>
      <c r="R12" s="14"/>
      <c r="S12" s="14"/>
      <c r="T12" s="14"/>
      <c r="U12" s="7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2:51" ht="21" x14ac:dyDescent="0.25">
      <c r="B13" s="24"/>
      <c r="C13" s="25"/>
      <c r="D13" s="5"/>
      <c r="E13" s="19"/>
      <c r="F13" s="19"/>
      <c r="G13" s="5"/>
      <c r="H13" s="13"/>
      <c r="I13" s="13"/>
      <c r="J13" s="5"/>
      <c r="K13" s="5"/>
      <c r="L13" s="15"/>
      <c r="M13" s="15"/>
      <c r="N13" s="15"/>
      <c r="O13" s="5"/>
      <c r="P13" s="5"/>
      <c r="Q13" s="15"/>
      <c r="R13" s="15"/>
      <c r="S13" s="15"/>
      <c r="T13" s="15"/>
      <c r="U13" s="7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2:51" ht="21" x14ac:dyDescent="0.25">
      <c r="B14" s="24" t="s">
        <v>15</v>
      </c>
      <c r="C14" s="25">
        <f>F6</f>
        <v>200000</v>
      </c>
      <c r="D14" s="5"/>
      <c r="E14" s="20" t="s">
        <v>11</v>
      </c>
      <c r="F14" s="31">
        <v>100000</v>
      </c>
      <c r="G14" s="5"/>
      <c r="H14" s="5"/>
      <c r="I14" s="5"/>
      <c r="J14" s="5"/>
      <c r="K14" s="9"/>
      <c r="L14" s="9"/>
      <c r="M14" s="9"/>
      <c r="N14" s="9"/>
      <c r="O14" s="9"/>
      <c r="P14" s="9"/>
      <c r="Q14" s="9"/>
      <c r="R14" s="9"/>
      <c r="S14" s="9"/>
      <c r="T14" s="9"/>
      <c r="U14" s="39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2:51" ht="21" x14ac:dyDescent="0.25">
      <c r="B15" s="21"/>
      <c r="C15" s="22"/>
      <c r="D15" s="5"/>
      <c r="E15" s="20" t="s">
        <v>12</v>
      </c>
      <c r="F15" s="31">
        <v>10000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2:51" ht="22" thickBot="1" x14ac:dyDescent="0.3">
      <c r="B16" s="28" t="s">
        <v>21</v>
      </c>
      <c r="C16" s="45">
        <f>ROUNDUP(C9/C7, 0)</f>
        <v>20</v>
      </c>
      <c r="D16" s="5"/>
      <c r="E16" s="20" t="s">
        <v>10</v>
      </c>
      <c r="F16" s="31">
        <f>F14+F15*F10</f>
        <v>150000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21" x14ac:dyDescent="0.25">
      <c r="B17" s="8"/>
      <c r="C17" s="6"/>
      <c r="D17" s="5"/>
      <c r="E17" s="6"/>
      <c r="F17" s="5"/>
      <c r="G17" s="5"/>
      <c r="H17" s="16"/>
      <c r="I17" s="1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s="1" customFormat="1" ht="21" x14ac:dyDescent="0.25">
      <c r="A18" s="17"/>
      <c r="B18" s="32"/>
      <c r="C18" s="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s="1" customFormat="1" ht="21" x14ac:dyDescent="0.25">
      <c r="A19" s="17"/>
      <c r="B19" s="4"/>
      <c r="C19" s="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s="1" customFormat="1" x14ac:dyDescent="0.2">
      <c r="A20" s="17"/>
      <c r="B20" s="4"/>
      <c r="C20" s="5"/>
      <c r="D20" s="17"/>
      <c r="E20" s="7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s="1" customFormat="1" x14ac:dyDescent="0.2">
      <c r="A21" s="17"/>
      <c r="B21" s="4"/>
      <c r="C21" s="5"/>
      <c r="D21" s="17"/>
      <c r="E21" s="5"/>
      <c r="F21" s="5"/>
      <c r="G21" s="5"/>
      <c r="H21" s="5"/>
      <c r="I21" s="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1" customFormat="1" x14ac:dyDescent="0.2">
      <c r="A22" s="17"/>
      <c r="B22" s="4"/>
      <c r="C22" s="5"/>
      <c r="D22" s="17"/>
      <c r="E22" s="5"/>
      <c r="F22" s="9"/>
      <c r="G22" s="5"/>
      <c r="H22" s="5"/>
      <c r="I22" s="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2">
      <c r="B23" s="4"/>
      <c r="C23" s="5"/>
      <c r="D23" s="5"/>
      <c r="E23" s="5"/>
      <c r="F23" s="1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2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2">
      <c r="B25" s="4"/>
      <c r="C25" s="5"/>
      <c r="D25" s="5"/>
      <c r="E25" s="10"/>
      <c r="F25" s="11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2">
      <c r="B26" s="4"/>
      <c r="C26" s="5"/>
      <c r="D26" s="5"/>
      <c r="E26" s="5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2">
      <c r="B27" s="4"/>
      <c r="C27" s="5"/>
      <c r="D27" s="5"/>
      <c r="E27" s="5"/>
      <c r="F27" s="1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2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2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2">
      <c r="B30" s="4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2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51" x14ac:dyDescent="0.2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2:51" x14ac:dyDescent="0.2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2:51" x14ac:dyDescent="0.2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2:51" x14ac:dyDescent="0.2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2:51" x14ac:dyDescent="0.2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2:51" x14ac:dyDescent="0.2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2:51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2:51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2:51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2:51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2:51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2:51" x14ac:dyDescent="0.2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2:51" x14ac:dyDescent="0.2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2:51" x14ac:dyDescent="0.2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2:51" x14ac:dyDescent="0.2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2:51" x14ac:dyDescent="0.2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2:51" x14ac:dyDescent="0.2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2:51" x14ac:dyDescent="0.2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2:51" x14ac:dyDescent="0.2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52" spans="2:51" x14ac:dyDescent="0.2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</row>
    <row r="53" spans="2:51" x14ac:dyDescent="0.2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</row>
    <row r="54" spans="2:5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</row>
    <row r="55" spans="2:51" x14ac:dyDescent="0.2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</row>
    <row r="56" spans="2:51" x14ac:dyDescent="0.2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</row>
    <row r="57" spans="2:51" x14ac:dyDescent="0.2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2:51" x14ac:dyDescent="0.2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2:51" x14ac:dyDescent="0.2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2:51" x14ac:dyDescent="0.2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2:51" x14ac:dyDescent="0.2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2:51" x14ac:dyDescent="0.2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  <row r="63" spans="2:51" x14ac:dyDescent="0.2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</row>
    <row r="64" spans="2:51" x14ac:dyDescent="0.2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</row>
    <row r="65" spans="2:71" x14ac:dyDescent="0.2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</row>
    <row r="66" spans="2:71" x14ac:dyDescent="0.2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</row>
    <row r="67" spans="2:71" x14ac:dyDescent="0.2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</row>
    <row r="68" spans="2:71" x14ac:dyDescent="0.2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</row>
    <row r="69" spans="2:71" x14ac:dyDescent="0.2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</row>
    <row r="70" spans="2:71" x14ac:dyDescent="0.2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2:71" x14ac:dyDescent="0.2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2:71" x14ac:dyDescent="0.2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2:71" x14ac:dyDescent="0.2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2:71" x14ac:dyDescent="0.2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2:71" x14ac:dyDescent="0.2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2:71" x14ac:dyDescent="0.2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2:71" x14ac:dyDescent="0.2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</row>
    <row r="78" spans="2:71" x14ac:dyDescent="0.2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</row>
    <row r="79" spans="2:71" x14ac:dyDescent="0.2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</row>
    <row r="80" spans="2:71" x14ac:dyDescent="0.2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</row>
    <row r="81" spans="2:71" x14ac:dyDescent="0.2"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</row>
    <row r="82" spans="2:71" x14ac:dyDescent="0.2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</row>
    <row r="83" spans="2:71" x14ac:dyDescent="0.2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</row>
    <row r="84" spans="2:71" x14ac:dyDescent="0.2"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</row>
    <row r="85" spans="2:71" x14ac:dyDescent="0.2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</row>
    <row r="86" spans="2:71" x14ac:dyDescent="0.2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</row>
    <row r="87" spans="2:71" x14ac:dyDescent="0.2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</row>
    <row r="88" spans="2:71" x14ac:dyDescent="0.2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</row>
    <row r="89" spans="2:71" x14ac:dyDescent="0.2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</row>
    <row r="90" spans="2:71" x14ac:dyDescent="0.2"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</row>
    <row r="91" spans="2:71" x14ac:dyDescent="0.2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</row>
    <row r="92" spans="2:71" x14ac:dyDescent="0.2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2:71" x14ac:dyDescent="0.2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2:71" x14ac:dyDescent="0.2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</row>
    <row r="95" spans="2:71" x14ac:dyDescent="0.2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</row>
    <row r="96" spans="2:71" x14ac:dyDescent="0.2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</row>
    <row r="97" spans="2:71" x14ac:dyDescent="0.2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</row>
    <row r="98" spans="2:71" x14ac:dyDescent="0.2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2:71" x14ac:dyDescent="0.2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</row>
    <row r="100" spans="2:71" x14ac:dyDescent="0.2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</row>
    <row r="101" spans="2:71" x14ac:dyDescent="0.2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</row>
    <row r="102" spans="2:71" x14ac:dyDescent="0.2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</row>
    <row r="103" spans="2:71" x14ac:dyDescent="0.2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</row>
    <row r="104" spans="2:71" x14ac:dyDescent="0.2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</row>
    <row r="105" spans="2:71" x14ac:dyDescent="0.2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</row>
    <row r="106" spans="2:71" x14ac:dyDescent="0.2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</row>
    <row r="107" spans="2:71" x14ac:dyDescent="0.2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</row>
    <row r="108" spans="2:71" x14ac:dyDescent="0.2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</row>
    <row r="109" spans="2:71" x14ac:dyDescent="0.2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</row>
    <row r="110" spans="2:71" x14ac:dyDescent="0.2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</row>
    <row r="111" spans="2:71" x14ac:dyDescent="0.2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</row>
    <row r="112" spans="2:71" x14ac:dyDescent="0.2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</row>
    <row r="113" spans="2:71" x14ac:dyDescent="0.2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</row>
    <row r="114" spans="2:71" x14ac:dyDescent="0.2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</row>
    <row r="115" spans="2:71" x14ac:dyDescent="0.2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</row>
    <row r="116" spans="2:71" x14ac:dyDescent="0.2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</row>
    <row r="117" spans="2:71" x14ac:dyDescent="0.2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</row>
    <row r="118" spans="2:71" x14ac:dyDescent="0.2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</row>
    <row r="119" spans="2:71" x14ac:dyDescent="0.2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</row>
    <row r="120" spans="2:71" x14ac:dyDescent="0.2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</row>
    <row r="121" spans="2:71" x14ac:dyDescent="0.2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</row>
    <row r="122" spans="2:71" x14ac:dyDescent="0.2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</row>
    <row r="123" spans="2:71" x14ac:dyDescent="0.2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</row>
    <row r="124" spans="2:71" x14ac:dyDescent="0.2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</row>
    <row r="125" spans="2:71" x14ac:dyDescent="0.2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</row>
    <row r="126" spans="2:71" x14ac:dyDescent="0.2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</row>
    <row r="127" spans="2:71" x14ac:dyDescent="0.2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</row>
    <row r="128" spans="2:71" x14ac:dyDescent="0.2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</row>
    <row r="129" spans="2:71" x14ac:dyDescent="0.2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</row>
    <row r="130" spans="2:71" x14ac:dyDescent="0.2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</row>
    <row r="131" spans="2:71" x14ac:dyDescent="0.2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</row>
    <row r="132" spans="2:71" x14ac:dyDescent="0.2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</row>
    <row r="133" spans="2:71" x14ac:dyDescent="0.2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</row>
    <row r="134" spans="2:71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</row>
    <row r="135" spans="2:71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</row>
    <row r="136" spans="2:71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</row>
    <row r="137" spans="2:71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</row>
    <row r="138" spans="2:71" x14ac:dyDescent="0.2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</row>
    <row r="139" spans="2:71" x14ac:dyDescent="0.2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</row>
    <row r="140" spans="2:71" x14ac:dyDescent="0.2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</row>
    <row r="141" spans="2:71" x14ac:dyDescent="0.2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</row>
    <row r="142" spans="2:71" x14ac:dyDescent="0.2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</row>
    <row r="143" spans="2:71" x14ac:dyDescent="0.2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</row>
    <row r="144" spans="2:71" x14ac:dyDescent="0.2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</row>
    <row r="145" spans="2:71" x14ac:dyDescent="0.2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</row>
    <row r="146" spans="2:71" x14ac:dyDescent="0.2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</row>
    <row r="147" spans="2:71" x14ac:dyDescent="0.2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</row>
    <row r="148" spans="2:71" x14ac:dyDescent="0.2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</row>
    <row r="149" spans="2:71" x14ac:dyDescent="0.2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</row>
    <row r="150" spans="2:71" x14ac:dyDescent="0.2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</row>
    <row r="151" spans="2:71" x14ac:dyDescent="0.2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</row>
    <row r="152" spans="2:71" x14ac:dyDescent="0.2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</row>
    <row r="153" spans="2:71" x14ac:dyDescent="0.2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</row>
    <row r="154" spans="2:71" x14ac:dyDescent="0.2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</row>
    <row r="155" spans="2:71" x14ac:dyDescent="0.2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</row>
    <row r="156" spans="2:71" x14ac:dyDescent="0.2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</row>
    <row r="157" spans="2:71" x14ac:dyDescent="0.2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</row>
    <row r="158" spans="2:71" x14ac:dyDescent="0.2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</row>
    <row r="159" spans="2:71" x14ac:dyDescent="0.2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</row>
    <row r="160" spans="2:71" x14ac:dyDescent="0.2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</row>
    <row r="161" spans="2:71" x14ac:dyDescent="0.2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</row>
    <row r="162" spans="2:71" x14ac:dyDescent="0.2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</row>
    <row r="163" spans="2:71" x14ac:dyDescent="0.2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</row>
    <row r="164" spans="2:71" x14ac:dyDescent="0.2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</row>
    <row r="165" spans="2:71" x14ac:dyDescent="0.2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</row>
    <row r="166" spans="2:71" x14ac:dyDescent="0.2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</row>
    <row r="167" spans="2:71" x14ac:dyDescent="0.2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</row>
    <row r="168" spans="2:71" x14ac:dyDescent="0.2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</row>
    <row r="169" spans="2:71" x14ac:dyDescent="0.2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</row>
    <row r="170" spans="2:71" x14ac:dyDescent="0.2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</row>
    <row r="171" spans="2:71" x14ac:dyDescent="0.2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</row>
    <row r="172" spans="2:71" x14ac:dyDescent="0.2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</row>
    <row r="173" spans="2:71" x14ac:dyDescent="0.2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</row>
    <row r="174" spans="2:71" x14ac:dyDescent="0.2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</row>
    <row r="175" spans="2:71" x14ac:dyDescent="0.2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</row>
    <row r="176" spans="2:71" x14ac:dyDescent="0.2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</row>
    <row r="177" spans="2:71" x14ac:dyDescent="0.2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</row>
    <row r="178" spans="2:71" x14ac:dyDescent="0.2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</row>
    <row r="179" spans="2:71" x14ac:dyDescent="0.2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</row>
    <row r="180" spans="2:71" x14ac:dyDescent="0.2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</row>
    <row r="181" spans="2:71" x14ac:dyDescent="0.2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</row>
    <row r="182" spans="2:71" x14ac:dyDescent="0.2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</row>
    <row r="183" spans="2:71" x14ac:dyDescent="0.2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</row>
    <row r="184" spans="2:71" x14ac:dyDescent="0.2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</row>
    <row r="185" spans="2:71" x14ac:dyDescent="0.2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</row>
    <row r="186" spans="2:71" x14ac:dyDescent="0.2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</row>
    <row r="187" spans="2:71" x14ac:dyDescent="0.2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</row>
    <row r="188" spans="2:71" x14ac:dyDescent="0.2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</row>
    <row r="189" spans="2:71" x14ac:dyDescent="0.2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</row>
    <row r="190" spans="2:71" x14ac:dyDescent="0.2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</row>
    <row r="191" spans="2:71" x14ac:dyDescent="0.2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</row>
    <row r="192" spans="2:71" x14ac:dyDescent="0.2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</row>
    <row r="193" spans="2:71" x14ac:dyDescent="0.2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</row>
    <row r="194" spans="2:71" x14ac:dyDescent="0.2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</row>
    <row r="195" spans="2:71" x14ac:dyDescent="0.2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</row>
    <row r="196" spans="2:71" x14ac:dyDescent="0.2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</row>
    <row r="197" spans="2:71" x14ac:dyDescent="0.2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</row>
    <row r="198" spans="2:71" x14ac:dyDescent="0.2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</row>
    <row r="199" spans="2:71" x14ac:dyDescent="0.2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</row>
    <row r="200" spans="2:71" x14ac:dyDescent="0.2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</row>
    <row r="201" spans="2:71" x14ac:dyDescent="0.2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</row>
    <row r="202" spans="2:71" x14ac:dyDescent="0.2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</row>
  </sheetData>
  <mergeCells count="1">
    <mergeCell ref="K5:N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5"/>
  <sheetViews>
    <sheetView workbookViewId="0">
      <selection activeCell="C18" sqref="C18"/>
    </sheetView>
  </sheetViews>
  <sheetFormatPr baseColWidth="10" defaultColWidth="11.1640625" defaultRowHeight="16" x14ac:dyDescent="0.2"/>
  <cols>
    <col min="1" max="1" width="4" style="47" customWidth="1"/>
    <col min="2" max="2" width="39.1640625" style="3" bestFit="1" customWidth="1"/>
    <col min="3" max="3" width="25" style="2" customWidth="1"/>
    <col min="4" max="4" width="11.1640625" style="2"/>
    <col min="5" max="5" width="33.83203125" style="2" customWidth="1"/>
    <col min="6" max="9" width="14.83203125" style="2" bestFit="1" customWidth="1"/>
    <col min="10" max="10" width="18" style="2" bestFit="1" customWidth="1"/>
    <col min="11" max="11" width="14.83203125" style="2" bestFit="1" customWidth="1"/>
    <col min="12" max="12" width="16" style="2" bestFit="1" customWidth="1"/>
    <col min="13" max="14" width="16.1640625" style="2" bestFit="1" customWidth="1"/>
    <col min="15" max="15" width="18" style="2" bestFit="1" customWidth="1"/>
    <col min="16" max="18" width="12.6640625" style="2" bestFit="1" customWidth="1"/>
    <col min="19" max="19" width="13.83203125" style="2" bestFit="1" customWidth="1"/>
    <col min="20" max="16384" width="11.1640625" style="2"/>
  </cols>
  <sheetData>
    <row r="1" spans="2:50" s="33" customFormat="1" x14ac:dyDescent="0.2">
      <c r="B1" s="34"/>
    </row>
    <row r="2" spans="2:50" s="33" customFormat="1" x14ac:dyDescent="0.2">
      <c r="B2" s="34"/>
      <c r="M2" s="37"/>
    </row>
    <row r="3" spans="2:50" s="35" customFormat="1" x14ac:dyDescent="0.2">
      <c r="B3" s="36"/>
      <c r="C3" s="33"/>
      <c r="M3" s="38"/>
    </row>
    <row r="4" spans="2:50" ht="17" thickBot="1" x14ac:dyDescent="0.25">
      <c r="B4" s="40"/>
      <c r="C4" s="4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</row>
    <row r="5" spans="2:50" ht="43" thickBot="1" x14ac:dyDescent="0.3">
      <c r="B5" s="43" t="s">
        <v>33</v>
      </c>
      <c r="C5" s="42"/>
      <c r="D5" s="47"/>
      <c r="E5" s="93" t="s">
        <v>48</v>
      </c>
      <c r="F5" s="94"/>
      <c r="G5" s="94"/>
      <c r="H5" s="56"/>
      <c r="I5" s="56"/>
      <c r="J5" s="56"/>
      <c r="K5" s="56"/>
      <c r="L5" s="56"/>
      <c r="M5" s="56"/>
      <c r="N5" s="56"/>
      <c r="O5" s="5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</row>
    <row r="6" spans="2:50" ht="22" thickBot="1" x14ac:dyDescent="0.3">
      <c r="B6" s="48"/>
      <c r="C6" s="49"/>
      <c r="D6" s="47"/>
      <c r="E6" s="61"/>
      <c r="F6" s="59"/>
      <c r="G6" s="59"/>
      <c r="H6" s="59"/>
      <c r="I6" s="59"/>
      <c r="J6" s="59"/>
      <c r="K6" s="59"/>
      <c r="L6" s="59"/>
      <c r="M6" s="59"/>
      <c r="N6" s="59"/>
      <c r="O6" s="59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7" spans="2:50" ht="22" thickBot="1" x14ac:dyDescent="0.3">
      <c r="B7" s="48" t="s">
        <v>45</v>
      </c>
      <c r="C7" s="50">
        <v>0.2</v>
      </c>
      <c r="D7" s="47"/>
      <c r="E7" s="58"/>
      <c r="F7" s="65" t="s">
        <v>34</v>
      </c>
      <c r="G7" s="66" t="s">
        <v>35</v>
      </c>
      <c r="H7" s="66" t="s">
        <v>36</v>
      </c>
      <c r="I7" s="66" t="s">
        <v>37</v>
      </c>
      <c r="J7" s="67" t="s">
        <v>51</v>
      </c>
      <c r="K7" s="66" t="s">
        <v>38</v>
      </c>
      <c r="L7" s="66" t="s">
        <v>39</v>
      </c>
      <c r="M7" s="66" t="s">
        <v>40</v>
      </c>
      <c r="N7" s="66" t="s">
        <v>41</v>
      </c>
      <c r="O7" s="67" t="s">
        <v>52</v>
      </c>
      <c r="P7" s="47"/>
      <c r="Q7" s="47"/>
      <c r="R7" s="47"/>
      <c r="S7" s="47"/>
      <c r="T7" s="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</row>
    <row r="8" spans="2:50" ht="21" x14ac:dyDescent="0.25">
      <c r="B8" s="48" t="s">
        <v>46</v>
      </c>
      <c r="C8" s="50">
        <v>0.05</v>
      </c>
      <c r="D8" s="47"/>
      <c r="E8" s="84" t="s">
        <v>17</v>
      </c>
      <c r="F8" s="76">
        <f>F10*F9</f>
        <v>126000</v>
      </c>
      <c r="G8" s="77">
        <f>G10*G9</f>
        <v>151199.99999999997</v>
      </c>
      <c r="H8" s="77">
        <f>H10*H9</f>
        <v>181439.99999999997</v>
      </c>
      <c r="I8" s="77">
        <f>I10*I9</f>
        <v>217727.99999999997</v>
      </c>
      <c r="J8" s="78">
        <f>SUM(F8:I8)</f>
        <v>676368</v>
      </c>
      <c r="K8" s="77">
        <f>K10*K9</f>
        <v>261273.59999999995</v>
      </c>
      <c r="L8" s="77">
        <f>L10*L9</f>
        <v>313528.31999999989</v>
      </c>
      <c r="M8" s="77">
        <f>M10*M9</f>
        <v>376233.98399999988</v>
      </c>
      <c r="N8" s="77">
        <f>N10*N9</f>
        <v>451480.78079999983</v>
      </c>
      <c r="O8" s="78">
        <f>SUM(K8:N8)</f>
        <v>1402516.6847999995</v>
      </c>
      <c r="P8" s="47"/>
      <c r="Q8" s="47"/>
      <c r="R8" s="47"/>
      <c r="S8" s="47"/>
      <c r="T8" s="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</row>
    <row r="9" spans="2:50" ht="21" x14ac:dyDescent="0.25">
      <c r="B9" s="48" t="s">
        <v>22</v>
      </c>
      <c r="C9" s="49">
        <v>42000</v>
      </c>
      <c r="D9" s="47"/>
      <c r="E9" s="85" t="s">
        <v>42</v>
      </c>
      <c r="F9" s="79">
        <v>12</v>
      </c>
      <c r="G9" s="64">
        <f>F9*(1+$C$7)</f>
        <v>14.399999999999999</v>
      </c>
      <c r="H9" s="64">
        <f t="shared" ref="H9:I9" si="0">G9*(1+$C$7)</f>
        <v>17.279999999999998</v>
      </c>
      <c r="I9" s="64">
        <f t="shared" si="0"/>
        <v>20.735999999999997</v>
      </c>
      <c r="J9" s="69">
        <f>I9</f>
        <v>20.735999999999997</v>
      </c>
      <c r="K9" s="64">
        <f>I9*(1+$C$7)</f>
        <v>24.883199999999995</v>
      </c>
      <c r="L9" s="64">
        <f>K9*(1+$C$7)</f>
        <v>29.859839999999991</v>
      </c>
      <c r="M9" s="64">
        <f t="shared" ref="M9:N9" si="1">L9*(1+$C$7)</f>
        <v>35.831807999999988</v>
      </c>
      <c r="N9" s="64">
        <f t="shared" si="1"/>
        <v>42.998169599999983</v>
      </c>
      <c r="O9" s="69">
        <f>'Monthly Retainer Annualized'!$N9</f>
        <v>42.998169599999983</v>
      </c>
      <c r="P9" s="9"/>
      <c r="Q9" s="9"/>
      <c r="R9" s="9"/>
      <c r="S9" s="9"/>
      <c r="T9" s="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</row>
    <row r="10" spans="2:50" ht="21" x14ac:dyDescent="0.25">
      <c r="B10" s="48" t="s">
        <v>49</v>
      </c>
      <c r="C10" s="51">
        <v>6</v>
      </c>
      <c r="D10" s="47"/>
      <c r="E10" s="85" t="s">
        <v>43</v>
      </c>
      <c r="F10" s="80">
        <f>$C$9/4</f>
        <v>10500</v>
      </c>
      <c r="G10" s="62">
        <f>$C$9/4</f>
        <v>10500</v>
      </c>
      <c r="H10" s="62">
        <f>$C$9/4</f>
        <v>10500</v>
      </c>
      <c r="I10" s="62">
        <f>$C$9/4</f>
        <v>10500</v>
      </c>
      <c r="J10" s="68"/>
      <c r="K10" s="62">
        <f>$C$9/4</f>
        <v>10500</v>
      </c>
      <c r="L10" s="62">
        <f>$C$9/4</f>
        <v>10500</v>
      </c>
      <c r="M10" s="62">
        <f>$C$9/4</f>
        <v>10500</v>
      </c>
      <c r="N10" s="62">
        <f>$C$9/4</f>
        <v>10500</v>
      </c>
      <c r="O10" s="68"/>
      <c r="P10" s="12"/>
      <c r="Q10" s="12"/>
      <c r="R10" s="12"/>
      <c r="S10" s="12"/>
      <c r="T10" s="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2:50" ht="21" x14ac:dyDescent="0.25">
      <c r="B11" s="48" t="s">
        <v>23</v>
      </c>
      <c r="C11" s="49">
        <v>120000</v>
      </c>
      <c r="D11" s="47"/>
      <c r="E11" s="85" t="s">
        <v>47</v>
      </c>
      <c r="F11" s="81">
        <v>0</v>
      </c>
      <c r="G11" s="63">
        <f>G9*$C$8</f>
        <v>0.72</v>
      </c>
      <c r="H11" s="63">
        <f t="shared" ref="H11:I11" si="2">H9*$C$8</f>
        <v>0.86399999999999988</v>
      </c>
      <c r="I11" s="63">
        <f t="shared" si="2"/>
        <v>1.0367999999999999</v>
      </c>
      <c r="J11" s="70"/>
      <c r="K11" s="63">
        <f>K9*$C$8</f>
        <v>1.2441599999999999</v>
      </c>
      <c r="L11" s="63">
        <f>L9*$C$8</f>
        <v>1.4929919999999997</v>
      </c>
      <c r="M11" s="63">
        <f t="shared" ref="M11:N11" si="3">M9*$C$8</f>
        <v>1.7915903999999996</v>
      </c>
      <c r="N11" s="63">
        <f t="shared" si="3"/>
        <v>2.1499084799999992</v>
      </c>
      <c r="O11" s="73"/>
      <c r="P11" s="14"/>
      <c r="Q11" s="14"/>
      <c r="R11" s="14"/>
      <c r="S11" s="14"/>
      <c r="T11" s="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2:50" ht="21" x14ac:dyDescent="0.25">
      <c r="B12" s="48"/>
      <c r="C12" s="49"/>
      <c r="D12" s="47"/>
      <c r="E12" s="85" t="s">
        <v>44</v>
      </c>
      <c r="F12" s="79">
        <f>F9+F11</f>
        <v>12</v>
      </c>
      <c r="G12" s="64">
        <f>G9-G11</f>
        <v>13.679999999999998</v>
      </c>
      <c r="H12" s="64">
        <f t="shared" ref="H12:I12" si="4">H9-H11</f>
        <v>16.415999999999997</v>
      </c>
      <c r="I12" s="64">
        <f t="shared" si="4"/>
        <v>19.699199999999998</v>
      </c>
      <c r="J12" s="69">
        <f>I12</f>
        <v>19.699199999999998</v>
      </c>
      <c r="K12" s="64">
        <f>K9-K11</f>
        <v>23.639039999999994</v>
      </c>
      <c r="L12" s="64">
        <f t="shared" ref="L12:N12" si="5">L9-L11</f>
        <v>28.36684799999999</v>
      </c>
      <c r="M12" s="64">
        <f t="shared" si="5"/>
        <v>34.040217599999991</v>
      </c>
      <c r="N12" s="64">
        <f t="shared" si="5"/>
        <v>40.848261119999982</v>
      </c>
      <c r="O12" s="69">
        <f>'Monthly Retainer Annualized'!$N12</f>
        <v>40.848261119999982</v>
      </c>
      <c r="P12" s="14"/>
      <c r="Q12" s="14"/>
      <c r="R12" s="14"/>
      <c r="S12" s="14"/>
      <c r="T12" s="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2:50" ht="21" x14ac:dyDescent="0.25">
      <c r="B13" s="52"/>
      <c r="C13" s="53"/>
      <c r="D13" s="47"/>
      <c r="E13" s="85"/>
      <c r="F13" s="79"/>
      <c r="G13" s="64"/>
      <c r="H13" s="64"/>
      <c r="I13" s="64"/>
      <c r="J13" s="69"/>
      <c r="K13" s="64"/>
      <c r="L13" s="64"/>
      <c r="M13" s="64"/>
      <c r="N13" s="64"/>
      <c r="O13" s="69"/>
      <c r="P13" s="15"/>
      <c r="Q13" s="15"/>
      <c r="R13" s="15"/>
      <c r="S13" s="15"/>
      <c r="T13" s="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2:50" ht="21" x14ac:dyDescent="0.25">
      <c r="B14" s="48" t="s">
        <v>11</v>
      </c>
      <c r="C14" s="49">
        <v>100000</v>
      </c>
      <c r="D14" s="47"/>
      <c r="E14" s="86" t="s">
        <v>13</v>
      </c>
      <c r="F14" s="61">
        <f>ROUNDUP(F9/$C$10, 0)</f>
        <v>2</v>
      </c>
      <c r="G14" s="59">
        <f>ROUNDUP(G9/$C$10, 0)</f>
        <v>3</v>
      </c>
      <c r="H14" s="59">
        <f>ROUNDUP(H9/$C$10, 0)</f>
        <v>3</v>
      </c>
      <c r="I14" s="59">
        <f>ROUNDUP(I9/$C$10, 0)</f>
        <v>4</v>
      </c>
      <c r="J14" s="71">
        <f>I14</f>
        <v>4</v>
      </c>
      <c r="K14" s="59">
        <f>ROUNDUP(K9/$C$10, 0)</f>
        <v>5</v>
      </c>
      <c r="L14" s="59">
        <f>ROUNDUP(L9/$C$10, 0)</f>
        <v>5</v>
      </c>
      <c r="M14" s="59">
        <f>ROUNDUP(M9/$C$10, 0)</f>
        <v>6</v>
      </c>
      <c r="N14" s="59">
        <f>ROUNDUP(N9/$C$10, 0)</f>
        <v>8</v>
      </c>
      <c r="O14" s="74">
        <f>'Monthly Retainer Annualized'!$N$14</f>
        <v>8</v>
      </c>
      <c r="P14" s="9"/>
      <c r="Q14" s="9"/>
      <c r="R14" s="9"/>
      <c r="S14" s="9"/>
      <c r="T14" s="39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2:50" ht="21" x14ac:dyDescent="0.25">
      <c r="B15" s="48" t="s">
        <v>12</v>
      </c>
      <c r="C15" s="49">
        <v>20000</v>
      </c>
      <c r="D15" s="47"/>
      <c r="E15" s="86" t="s">
        <v>53</v>
      </c>
      <c r="F15" s="82">
        <f>($C$11*F14)/4</f>
        <v>60000</v>
      </c>
      <c r="G15" s="60">
        <f t="shared" ref="G15:I15" si="6">($C$11*G14)/4</f>
        <v>90000</v>
      </c>
      <c r="H15" s="60">
        <f t="shared" si="6"/>
        <v>90000</v>
      </c>
      <c r="I15" s="60">
        <f t="shared" si="6"/>
        <v>120000</v>
      </c>
      <c r="J15" s="72">
        <f>SUM(F15:I15)</f>
        <v>360000</v>
      </c>
      <c r="K15" s="60">
        <f>($C$11*K14)/4</f>
        <v>150000</v>
      </c>
      <c r="L15" s="60">
        <f t="shared" ref="L15" si="7">($C$11*L14)/4</f>
        <v>150000</v>
      </c>
      <c r="M15" s="60">
        <f t="shared" ref="M15" si="8">($C$11*M14)/4</f>
        <v>180000</v>
      </c>
      <c r="N15" s="60">
        <f t="shared" ref="N15" si="9">($C$11*N14)/4</f>
        <v>240000</v>
      </c>
      <c r="O15" s="74">
        <f>SUM(K15:N15)</f>
        <v>720000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2:50" ht="22" thickBot="1" x14ac:dyDescent="0.3">
      <c r="B16" s="54"/>
      <c r="C16" s="55"/>
      <c r="D16" s="47"/>
      <c r="E16" s="86" t="s">
        <v>11</v>
      </c>
      <c r="F16" s="82">
        <f>$C$14/4</f>
        <v>25000</v>
      </c>
      <c r="G16" s="60">
        <f t="shared" ref="G16:I16" si="10">$C$14/4</f>
        <v>25000</v>
      </c>
      <c r="H16" s="60">
        <f t="shared" si="10"/>
        <v>25000</v>
      </c>
      <c r="I16" s="60">
        <f t="shared" si="10"/>
        <v>25000</v>
      </c>
      <c r="J16" s="72">
        <f>SUM(F16:I16)</f>
        <v>100000</v>
      </c>
      <c r="K16" s="60">
        <f>$C$14/4</f>
        <v>25000</v>
      </c>
      <c r="L16" s="60">
        <f t="shared" ref="L16:N16" si="11">$C$14/4</f>
        <v>25000</v>
      </c>
      <c r="M16" s="60">
        <f t="shared" si="11"/>
        <v>25000</v>
      </c>
      <c r="N16" s="60">
        <f t="shared" si="11"/>
        <v>25000</v>
      </c>
      <c r="O16" s="72">
        <f>SUM(K16:N16)</f>
        <v>100000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1:50" ht="21" x14ac:dyDescent="0.25">
      <c r="B17" s="32"/>
      <c r="C17" s="6"/>
      <c r="D17" s="47"/>
      <c r="E17" s="86" t="s">
        <v>50</v>
      </c>
      <c r="F17" s="82">
        <f>($C$15*F14)/4</f>
        <v>10000</v>
      </c>
      <c r="G17" s="60">
        <f t="shared" ref="G17:N17" si="12">($C$15*G14)/4</f>
        <v>15000</v>
      </c>
      <c r="H17" s="60">
        <f t="shared" si="12"/>
        <v>15000</v>
      </c>
      <c r="I17" s="60">
        <f t="shared" si="12"/>
        <v>20000</v>
      </c>
      <c r="J17" s="72">
        <f>SUM(F17:I17)</f>
        <v>60000</v>
      </c>
      <c r="K17" s="60">
        <f t="shared" si="12"/>
        <v>25000</v>
      </c>
      <c r="L17" s="60">
        <f t="shared" si="12"/>
        <v>25000</v>
      </c>
      <c r="M17" s="60">
        <f t="shared" si="12"/>
        <v>30000</v>
      </c>
      <c r="N17" s="60">
        <f t="shared" si="12"/>
        <v>40000</v>
      </c>
      <c r="O17" s="72">
        <f>SUM(K17:N17)</f>
        <v>120000</v>
      </c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1:50" s="1" customFormat="1" ht="21" x14ac:dyDescent="0.25">
      <c r="A18" s="17"/>
      <c r="B18" s="4"/>
      <c r="C18" s="6"/>
      <c r="D18" s="17"/>
      <c r="E18" s="86" t="s">
        <v>10</v>
      </c>
      <c r="F18" s="82">
        <f t="shared" ref="F18:O18" si="13">SUM(F16:F17)</f>
        <v>35000</v>
      </c>
      <c r="G18" s="60">
        <f t="shared" si="13"/>
        <v>40000</v>
      </c>
      <c r="H18" s="60">
        <f t="shared" si="13"/>
        <v>40000</v>
      </c>
      <c r="I18" s="60">
        <f t="shared" si="13"/>
        <v>45000</v>
      </c>
      <c r="J18" s="72">
        <f t="shared" si="13"/>
        <v>160000</v>
      </c>
      <c r="K18" s="60">
        <f t="shared" si="13"/>
        <v>50000</v>
      </c>
      <c r="L18" s="60">
        <f t="shared" si="13"/>
        <v>50000</v>
      </c>
      <c r="M18" s="60">
        <f t="shared" si="13"/>
        <v>55000</v>
      </c>
      <c r="N18" s="60">
        <f t="shared" si="13"/>
        <v>65000</v>
      </c>
      <c r="O18" s="72">
        <f t="shared" si="13"/>
        <v>220000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s="1" customFormat="1" ht="21" x14ac:dyDescent="0.25">
      <c r="A19" s="17"/>
      <c r="B19" s="4"/>
      <c r="C19" s="47"/>
      <c r="D19" s="47"/>
      <c r="E19" s="86" t="s">
        <v>54</v>
      </c>
      <c r="F19" s="82">
        <f>SUM(F18+F15)</f>
        <v>95000</v>
      </c>
      <c r="G19" s="60">
        <f t="shared" ref="G19:I19" si="14">SUM(G18+G15)</f>
        <v>130000</v>
      </c>
      <c r="H19" s="60">
        <f t="shared" si="14"/>
        <v>130000</v>
      </c>
      <c r="I19" s="60">
        <f t="shared" si="14"/>
        <v>165000</v>
      </c>
      <c r="J19" s="72">
        <f>J18+J15</f>
        <v>520000</v>
      </c>
      <c r="K19" s="82">
        <f>SUM(K18+K15)</f>
        <v>200000</v>
      </c>
      <c r="L19" s="60">
        <f t="shared" ref="L19" si="15">SUM(L18+L15)</f>
        <v>200000</v>
      </c>
      <c r="M19" s="60">
        <f t="shared" ref="M19" si="16">SUM(M18+M15)</f>
        <v>235000</v>
      </c>
      <c r="N19" s="60">
        <f t="shared" ref="N19" si="17">SUM(N18+N15)</f>
        <v>305000</v>
      </c>
      <c r="O19" s="72">
        <f>O18+O15</f>
        <v>940000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" customFormat="1" ht="21" x14ac:dyDescent="0.25">
      <c r="A20" s="17"/>
      <c r="B20" s="4"/>
      <c r="C20" s="47"/>
      <c r="D20" s="47"/>
      <c r="E20" s="86" t="s">
        <v>19</v>
      </c>
      <c r="F20" s="82">
        <f>F8-F19</f>
        <v>31000</v>
      </c>
      <c r="G20" s="75">
        <f>G8-G19</f>
        <v>21199.999999999971</v>
      </c>
      <c r="H20" s="75">
        <f t="shared" ref="H20:I20" si="18">H8-H19</f>
        <v>51439.999999999971</v>
      </c>
      <c r="I20" s="75">
        <f t="shared" si="18"/>
        <v>52727.999999999971</v>
      </c>
      <c r="J20" s="90">
        <f>J8-J19</f>
        <v>156368</v>
      </c>
      <c r="K20" s="82">
        <f>K8-K19</f>
        <v>61273.599999999948</v>
      </c>
      <c r="L20" s="75">
        <f>L8-L19</f>
        <v>113528.31999999989</v>
      </c>
      <c r="M20" s="75">
        <f t="shared" ref="M20" si="19">M8-M19</f>
        <v>141233.98399999988</v>
      </c>
      <c r="N20" s="75">
        <f t="shared" ref="N20" si="20">N8-N19</f>
        <v>146480.78079999983</v>
      </c>
      <c r="O20" s="90">
        <f>O8-O19</f>
        <v>462516.68479999946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s="1" customFormat="1" ht="22" thickBot="1" x14ac:dyDescent="0.3">
      <c r="A21" s="17"/>
      <c r="B21" s="4"/>
      <c r="C21" s="47"/>
      <c r="D21" s="47"/>
      <c r="E21" s="87" t="s">
        <v>55</v>
      </c>
      <c r="F21" s="88">
        <f>F20/F8</f>
        <v>0.24603174603174602</v>
      </c>
      <c r="G21" s="89">
        <f t="shared" ref="G21:I21" si="21">G20/G8</f>
        <v>0.14021164021164004</v>
      </c>
      <c r="H21" s="89">
        <f t="shared" si="21"/>
        <v>0.28350970017636673</v>
      </c>
      <c r="I21" s="89">
        <f t="shared" si="21"/>
        <v>0.24217372134038789</v>
      </c>
      <c r="J21" s="83">
        <f>J20/J8</f>
        <v>0.23118775577791972</v>
      </c>
      <c r="K21" s="88">
        <f>K20/K8</f>
        <v>0.23451891044483622</v>
      </c>
      <c r="L21" s="89">
        <f t="shared" ref="L21" si="22">L20/L8</f>
        <v>0.3620990920373634</v>
      </c>
      <c r="M21" s="89">
        <f t="shared" ref="M21" si="23">M20/M8</f>
        <v>0.37538869428658506</v>
      </c>
      <c r="N21" s="89">
        <f t="shared" ref="N21" si="24">N20/N8</f>
        <v>0.32444521899790224</v>
      </c>
      <c r="O21" s="83">
        <f>O20/O8</f>
        <v>0.32977624424193919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" customFormat="1" x14ac:dyDescent="0.2">
      <c r="A22" s="17"/>
      <c r="B22" s="4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x14ac:dyDescent="0.2">
      <c r="B23" s="4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17"/>
      <c r="N23" s="17"/>
      <c r="O23" s="1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1:50" x14ac:dyDescent="0.2">
      <c r="B24" s="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17"/>
      <c r="N24" s="17"/>
      <c r="O24" s="1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1:50" x14ac:dyDescent="0.2">
      <c r="B25" s="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17"/>
      <c r="N25" s="17"/>
      <c r="O25" s="1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1:50" x14ac:dyDescent="0.2">
      <c r="B26" s="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1:50" x14ac:dyDescent="0.2">
      <c r="B27" s="4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  <row r="28" spans="1:50" x14ac:dyDescent="0.2">
      <c r="B28" s="4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</row>
    <row r="29" spans="1:50" x14ac:dyDescent="0.2">
      <c r="B29" s="4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</row>
    <row r="30" spans="1:50" x14ac:dyDescent="0.2">
      <c r="B30" s="4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1:50" x14ac:dyDescent="0.2">
      <c r="B31" s="4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1:50" x14ac:dyDescent="0.2">
      <c r="B32" s="4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</row>
    <row r="33" spans="2:50" x14ac:dyDescent="0.2">
      <c r="B33" s="4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2:50" x14ac:dyDescent="0.2">
      <c r="B34" s="4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2:50" x14ac:dyDescent="0.2">
      <c r="B35" s="4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x14ac:dyDescent="0.2">
      <c r="B36" s="4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</row>
    <row r="37" spans="2:50" x14ac:dyDescent="0.2">
      <c r="B37" s="4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</row>
    <row r="38" spans="2:50" x14ac:dyDescent="0.2">
      <c r="B38" s="4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</row>
    <row r="39" spans="2:50" x14ac:dyDescent="0.2">
      <c r="B39" s="4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</row>
    <row r="40" spans="2:50" x14ac:dyDescent="0.2">
      <c r="B40" s="4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</row>
    <row r="41" spans="2:50" x14ac:dyDescent="0.2">
      <c r="B41" s="4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</row>
    <row r="42" spans="2:50" x14ac:dyDescent="0.2">
      <c r="B42" s="4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</row>
    <row r="43" spans="2:50" x14ac:dyDescent="0.2">
      <c r="B43" s="4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</row>
    <row r="44" spans="2:50" x14ac:dyDescent="0.2">
      <c r="B44" s="4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</row>
    <row r="45" spans="2:50" x14ac:dyDescent="0.2">
      <c r="B45" s="4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</row>
    <row r="46" spans="2:50" x14ac:dyDescent="0.2">
      <c r="B46" s="4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</row>
    <row r="47" spans="2:50" x14ac:dyDescent="0.2">
      <c r="B47" s="4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</row>
    <row r="48" spans="2:50" x14ac:dyDescent="0.2">
      <c r="B48" s="4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</row>
    <row r="49" spans="2:50" x14ac:dyDescent="0.2">
      <c r="B49" s="4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</row>
    <row r="50" spans="2:50" x14ac:dyDescent="0.2">
      <c r="B50" s="4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</row>
    <row r="51" spans="2:50" x14ac:dyDescent="0.2">
      <c r="B51" s="4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</row>
    <row r="52" spans="2:50" x14ac:dyDescent="0.2">
      <c r="B52" s="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</row>
    <row r="53" spans="2:50" x14ac:dyDescent="0.2">
      <c r="B53" s="4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</row>
    <row r="54" spans="2:50" x14ac:dyDescent="0.2">
      <c r="B54" s="4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</row>
    <row r="55" spans="2:50" x14ac:dyDescent="0.2">
      <c r="B55" s="4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</row>
    <row r="56" spans="2:50" x14ac:dyDescent="0.2">
      <c r="B56" s="4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2:50" x14ac:dyDescent="0.2">
      <c r="B57" s="4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8" spans="2:50" x14ac:dyDescent="0.2">
      <c r="B58" s="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</row>
    <row r="59" spans="2:50" x14ac:dyDescent="0.2">
      <c r="B59" s="4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</row>
    <row r="60" spans="2:50" x14ac:dyDescent="0.2">
      <c r="B60" s="4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</row>
    <row r="61" spans="2:50" x14ac:dyDescent="0.2">
      <c r="B61" s="4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</row>
    <row r="62" spans="2:50" x14ac:dyDescent="0.2">
      <c r="B62" s="4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</row>
    <row r="63" spans="2:50" x14ac:dyDescent="0.2">
      <c r="B63" s="4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</row>
    <row r="64" spans="2:50" x14ac:dyDescent="0.2">
      <c r="B64" s="4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</row>
    <row r="65" spans="2:70" x14ac:dyDescent="0.2">
      <c r="B65" s="4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</row>
    <row r="66" spans="2:70" x14ac:dyDescent="0.2">
      <c r="B66" s="4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</row>
    <row r="67" spans="2:70" x14ac:dyDescent="0.2">
      <c r="B67" s="4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</row>
    <row r="68" spans="2:70" x14ac:dyDescent="0.2">
      <c r="B68" s="4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</row>
    <row r="69" spans="2:70" x14ac:dyDescent="0.2">
      <c r="B69" s="4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</row>
    <row r="70" spans="2:70" x14ac:dyDescent="0.2">
      <c r="B70" s="4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</row>
    <row r="71" spans="2:70" x14ac:dyDescent="0.2">
      <c r="B71" s="4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</row>
    <row r="72" spans="2:70" x14ac:dyDescent="0.2">
      <c r="B72" s="4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</row>
    <row r="73" spans="2:70" x14ac:dyDescent="0.2">
      <c r="B73" s="4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</row>
    <row r="74" spans="2:70" x14ac:dyDescent="0.2">
      <c r="B74" s="4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</row>
    <row r="75" spans="2:70" x14ac:dyDescent="0.2">
      <c r="B75" s="4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</row>
    <row r="76" spans="2:70" x14ac:dyDescent="0.2">
      <c r="B76" s="4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</row>
    <row r="77" spans="2:70" x14ac:dyDescent="0.2">
      <c r="B77" s="4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</row>
    <row r="78" spans="2:70" x14ac:dyDescent="0.2">
      <c r="B78" s="4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</row>
    <row r="79" spans="2:70" x14ac:dyDescent="0.2">
      <c r="B79" s="4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</row>
    <row r="80" spans="2:70" x14ac:dyDescent="0.2">
      <c r="B80" s="4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</row>
    <row r="81" spans="2:70" x14ac:dyDescent="0.2">
      <c r="B81" s="4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</row>
    <row r="82" spans="2:70" x14ac:dyDescent="0.2">
      <c r="B82" s="4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</row>
    <row r="83" spans="2:70" x14ac:dyDescent="0.2">
      <c r="B83" s="4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</row>
    <row r="84" spans="2:70" x14ac:dyDescent="0.2">
      <c r="B84" s="4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</row>
    <row r="85" spans="2:70" x14ac:dyDescent="0.2">
      <c r="B85" s="4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</row>
    <row r="86" spans="2:70" x14ac:dyDescent="0.2">
      <c r="B86" s="4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</row>
    <row r="87" spans="2:70" x14ac:dyDescent="0.2">
      <c r="B87" s="4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</row>
    <row r="88" spans="2:70" x14ac:dyDescent="0.2">
      <c r="B88" s="4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</row>
    <row r="89" spans="2:70" x14ac:dyDescent="0.2">
      <c r="B89" s="4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</row>
    <row r="90" spans="2:70" x14ac:dyDescent="0.2">
      <c r="B90" s="4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</row>
    <row r="91" spans="2:70" x14ac:dyDescent="0.2">
      <c r="B91" s="4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</row>
    <row r="92" spans="2:70" x14ac:dyDescent="0.2">
      <c r="B92" s="4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</row>
    <row r="93" spans="2:70" x14ac:dyDescent="0.2">
      <c r="B93" s="4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</row>
    <row r="94" spans="2:70" x14ac:dyDescent="0.2">
      <c r="B94" s="4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</row>
    <row r="95" spans="2:70" x14ac:dyDescent="0.2">
      <c r="B95" s="4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</row>
    <row r="96" spans="2:70" x14ac:dyDescent="0.2">
      <c r="B96" s="4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</row>
    <row r="97" spans="2:70" x14ac:dyDescent="0.2">
      <c r="B97" s="4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</row>
    <row r="98" spans="2:70" x14ac:dyDescent="0.2">
      <c r="B98" s="4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</row>
    <row r="99" spans="2:70" x14ac:dyDescent="0.2">
      <c r="B99" s="4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</row>
    <row r="100" spans="2:70" x14ac:dyDescent="0.2">
      <c r="B100" s="4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</row>
    <row r="101" spans="2:70" x14ac:dyDescent="0.2">
      <c r="B101" s="4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</row>
    <row r="102" spans="2:70" x14ac:dyDescent="0.2">
      <c r="B102" s="4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</row>
    <row r="103" spans="2:70" x14ac:dyDescent="0.2">
      <c r="B103" s="4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</row>
    <row r="104" spans="2:70" x14ac:dyDescent="0.2">
      <c r="B104" s="4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</row>
    <row r="105" spans="2:70" x14ac:dyDescent="0.2">
      <c r="B105" s="4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</row>
    <row r="106" spans="2:70" x14ac:dyDescent="0.2">
      <c r="B106" s="4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</row>
    <row r="107" spans="2:70" x14ac:dyDescent="0.2">
      <c r="B107" s="4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</row>
    <row r="108" spans="2:70" x14ac:dyDescent="0.2">
      <c r="B108" s="4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</row>
    <row r="109" spans="2:70" x14ac:dyDescent="0.2">
      <c r="B109" s="4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</row>
    <row r="110" spans="2:70" x14ac:dyDescent="0.2">
      <c r="B110" s="4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</row>
    <row r="111" spans="2:70" x14ac:dyDescent="0.2">
      <c r="B111" s="4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</row>
    <row r="112" spans="2:70" x14ac:dyDescent="0.2">
      <c r="B112" s="4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</row>
    <row r="113" spans="2:70" x14ac:dyDescent="0.2">
      <c r="B113" s="4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</row>
    <row r="114" spans="2:70" x14ac:dyDescent="0.2">
      <c r="B114" s="4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</row>
    <row r="115" spans="2:70" x14ac:dyDescent="0.2">
      <c r="B115" s="4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</row>
    <row r="116" spans="2:70" x14ac:dyDescent="0.2">
      <c r="B116" s="4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</row>
    <row r="117" spans="2:70" x14ac:dyDescent="0.2">
      <c r="B117" s="4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</row>
    <row r="118" spans="2:70" x14ac:dyDescent="0.2">
      <c r="B118" s="4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</row>
    <row r="119" spans="2:70" x14ac:dyDescent="0.2">
      <c r="B119" s="4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</row>
    <row r="120" spans="2:70" x14ac:dyDescent="0.2">
      <c r="B120" s="4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</row>
    <row r="121" spans="2:70" x14ac:dyDescent="0.2">
      <c r="B121" s="4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</row>
    <row r="122" spans="2:70" x14ac:dyDescent="0.2">
      <c r="B122" s="4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</row>
    <row r="123" spans="2:70" x14ac:dyDescent="0.2">
      <c r="B123" s="4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</row>
    <row r="124" spans="2:70" x14ac:dyDescent="0.2">
      <c r="B124" s="4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</row>
    <row r="125" spans="2:70" x14ac:dyDescent="0.2">
      <c r="B125" s="4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</row>
    <row r="126" spans="2:70" x14ac:dyDescent="0.2">
      <c r="B126" s="4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</row>
    <row r="127" spans="2:70" x14ac:dyDescent="0.2">
      <c r="B127" s="4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</row>
    <row r="128" spans="2:70" x14ac:dyDescent="0.2">
      <c r="B128" s="4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</row>
    <row r="129" spans="2:70" x14ac:dyDescent="0.2">
      <c r="B129" s="4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</row>
    <row r="130" spans="2:70" x14ac:dyDescent="0.2">
      <c r="B130" s="4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</row>
    <row r="131" spans="2:70" x14ac:dyDescent="0.2">
      <c r="B131" s="4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</row>
    <row r="132" spans="2:70" x14ac:dyDescent="0.2">
      <c r="B132" s="4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</row>
    <row r="133" spans="2:70" x14ac:dyDescent="0.2">
      <c r="B133" s="4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</row>
    <row r="134" spans="2:70" x14ac:dyDescent="0.2">
      <c r="B134" s="4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</row>
    <row r="135" spans="2:70" x14ac:dyDescent="0.2">
      <c r="B135" s="4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</row>
    <row r="136" spans="2:70" x14ac:dyDescent="0.2">
      <c r="B136" s="4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</row>
    <row r="137" spans="2:70" x14ac:dyDescent="0.2">
      <c r="B137" s="4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</row>
    <row r="138" spans="2:70" x14ac:dyDescent="0.2">
      <c r="B138" s="4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</row>
    <row r="139" spans="2:70" x14ac:dyDescent="0.2">
      <c r="B139" s="4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</row>
    <row r="140" spans="2:70" x14ac:dyDescent="0.2">
      <c r="B140" s="4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</row>
    <row r="141" spans="2:70" x14ac:dyDescent="0.2">
      <c r="B141" s="4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</row>
    <row r="142" spans="2:70" x14ac:dyDescent="0.2">
      <c r="B142" s="4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</row>
    <row r="143" spans="2:70" x14ac:dyDescent="0.2">
      <c r="B143" s="4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</row>
    <row r="144" spans="2:70" x14ac:dyDescent="0.2">
      <c r="B144" s="4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</row>
    <row r="145" spans="2:70" x14ac:dyDescent="0.2">
      <c r="B145" s="4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</row>
    <row r="146" spans="2:70" x14ac:dyDescent="0.2">
      <c r="B146" s="4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</row>
    <row r="147" spans="2:70" x14ac:dyDescent="0.2">
      <c r="B147" s="4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</row>
    <row r="148" spans="2:70" x14ac:dyDescent="0.2">
      <c r="B148" s="4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</row>
    <row r="149" spans="2:70" x14ac:dyDescent="0.2">
      <c r="B149" s="4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</row>
    <row r="150" spans="2:70" x14ac:dyDescent="0.2">
      <c r="B150" s="4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</row>
    <row r="151" spans="2:70" x14ac:dyDescent="0.2">
      <c r="B151" s="4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</row>
    <row r="152" spans="2:70" x14ac:dyDescent="0.2">
      <c r="B152" s="4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</row>
    <row r="153" spans="2:70" x14ac:dyDescent="0.2">
      <c r="B153" s="4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</row>
    <row r="154" spans="2:70" x14ac:dyDescent="0.2">
      <c r="B154" s="4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</row>
    <row r="155" spans="2:70" x14ac:dyDescent="0.2">
      <c r="B155" s="4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</row>
    <row r="156" spans="2:70" x14ac:dyDescent="0.2">
      <c r="B156" s="4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</row>
    <row r="157" spans="2:70" x14ac:dyDescent="0.2">
      <c r="B157" s="4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</row>
    <row r="158" spans="2:70" x14ac:dyDescent="0.2">
      <c r="B158" s="4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</row>
    <row r="159" spans="2:70" x14ac:dyDescent="0.2">
      <c r="B159" s="4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</row>
    <row r="160" spans="2:70" x14ac:dyDescent="0.2">
      <c r="B160" s="4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</row>
    <row r="161" spans="2:70" x14ac:dyDescent="0.2">
      <c r="B161" s="4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</row>
    <row r="162" spans="2:70" x14ac:dyDescent="0.2">
      <c r="B162" s="4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</row>
    <row r="163" spans="2:70" x14ac:dyDescent="0.2">
      <c r="B163" s="4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</row>
    <row r="164" spans="2:70" x14ac:dyDescent="0.2">
      <c r="B164" s="4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</row>
    <row r="165" spans="2:70" x14ac:dyDescent="0.2">
      <c r="B165" s="4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</row>
    <row r="166" spans="2:70" x14ac:dyDescent="0.2">
      <c r="B166" s="4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</row>
    <row r="167" spans="2:70" x14ac:dyDescent="0.2">
      <c r="B167" s="4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</row>
    <row r="168" spans="2:70" x14ac:dyDescent="0.2">
      <c r="B168" s="4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</row>
    <row r="169" spans="2:70" x14ac:dyDescent="0.2">
      <c r="B169" s="4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</row>
    <row r="170" spans="2:70" x14ac:dyDescent="0.2">
      <c r="B170" s="4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</row>
    <row r="171" spans="2:70" x14ac:dyDescent="0.2">
      <c r="B171" s="4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</row>
    <row r="172" spans="2:70" x14ac:dyDescent="0.2">
      <c r="B172" s="4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</row>
    <row r="173" spans="2:70" x14ac:dyDescent="0.2">
      <c r="B173" s="4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</row>
    <row r="174" spans="2:70" x14ac:dyDescent="0.2">
      <c r="B174" s="4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</row>
    <row r="175" spans="2:70" x14ac:dyDescent="0.2">
      <c r="B175" s="4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</row>
    <row r="176" spans="2:70" x14ac:dyDescent="0.2">
      <c r="B176" s="4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</row>
    <row r="177" spans="2:70" x14ac:dyDescent="0.2">
      <c r="B177" s="4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</row>
    <row r="178" spans="2:70" x14ac:dyDescent="0.2">
      <c r="B178" s="4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</row>
    <row r="179" spans="2:70" x14ac:dyDescent="0.2">
      <c r="B179" s="4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</row>
    <row r="180" spans="2:70" x14ac:dyDescent="0.2">
      <c r="B180" s="4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</row>
    <row r="181" spans="2:70" x14ac:dyDescent="0.2">
      <c r="B181" s="4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</row>
    <row r="182" spans="2:70" x14ac:dyDescent="0.2">
      <c r="B182" s="4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</row>
    <row r="183" spans="2:70" x14ac:dyDescent="0.2">
      <c r="B183" s="4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</row>
    <row r="184" spans="2:70" x14ac:dyDescent="0.2">
      <c r="B184" s="4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</row>
    <row r="185" spans="2:70" x14ac:dyDescent="0.2">
      <c r="B185" s="4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</row>
    <row r="186" spans="2:70" x14ac:dyDescent="0.2">
      <c r="B186" s="4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</row>
    <row r="187" spans="2:70" x14ac:dyDescent="0.2">
      <c r="B187" s="4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</row>
    <row r="188" spans="2:70" x14ac:dyDescent="0.2">
      <c r="B188" s="4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</row>
    <row r="189" spans="2:70" x14ac:dyDescent="0.2">
      <c r="B189" s="4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</row>
    <row r="190" spans="2:70" x14ac:dyDescent="0.2"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</row>
    <row r="191" spans="2:70" x14ac:dyDescent="0.2"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</row>
    <row r="192" spans="2:70" x14ac:dyDescent="0.2"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</row>
    <row r="193" spans="5:70" x14ac:dyDescent="0.2"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</row>
    <row r="194" spans="5:70" x14ac:dyDescent="0.2"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</row>
    <row r="195" spans="5:70" x14ac:dyDescent="0.2"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</row>
    <row r="196" spans="5:70" x14ac:dyDescent="0.2"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</row>
    <row r="197" spans="5:70" x14ac:dyDescent="0.2"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</row>
    <row r="198" spans="5:70" x14ac:dyDescent="0.2"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</row>
    <row r="199" spans="5:70" x14ac:dyDescent="0.2"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</row>
    <row r="200" spans="5:70" x14ac:dyDescent="0.2"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</row>
    <row r="201" spans="5:70" x14ac:dyDescent="0.2"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</row>
    <row r="202" spans="5:70" x14ac:dyDescent="0.2"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</row>
    <row r="203" spans="5:70" x14ac:dyDescent="0.2">
      <c r="M203" s="47"/>
      <c r="N203" s="47"/>
      <c r="O203" s="47"/>
    </row>
    <row r="204" spans="5:70" x14ac:dyDescent="0.2">
      <c r="M204" s="47"/>
      <c r="N204" s="47"/>
      <c r="O204" s="47"/>
    </row>
    <row r="205" spans="5:70" x14ac:dyDescent="0.2">
      <c r="M205" s="47"/>
      <c r="N205" s="47"/>
      <c r="O205" s="47"/>
    </row>
  </sheetData>
  <mergeCells count="1">
    <mergeCell ref="E5:G5"/>
  </mergeCells>
  <pageMargins left="0.7" right="0.7" top="0.75" bottom="0.75" header="0.3" footer="0.3"/>
  <pageSetup paperSize="0" orientation="portrait" horizontalDpi="0" verticalDpi="0" copies="0"/>
  <ignoredErrors>
    <ignoredError sqref="J14:J17 J12 J8 J1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for filling out</vt:lpstr>
      <vt:lpstr>Hourly Consulting (Business)</vt:lpstr>
      <vt:lpstr>Project Consulting (Business)</vt:lpstr>
      <vt:lpstr>Monthly Retainer (Business)</vt:lpstr>
      <vt:lpstr>Monthly Retainer Annualized</vt:lpstr>
    </vt:vector>
  </TitlesOfParts>
  <Manager/>
  <Company>Digital Mantis, Inc</Company>
  <LinksUpToDate>false</LinksUpToDate>
  <SharedDoc>false</SharedDoc>
  <HyperlinkBase>https://www.jeffalytics.com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Agency Course by Jeffalytics</dc:title>
  <dc:subject/>
  <dc:creator>Jeff Sauer</dc:creator>
  <cp:keywords>Jeffalytics</cp:keywords>
  <dc:description/>
  <cp:lastModifiedBy>Microsoft Office User</cp:lastModifiedBy>
  <dcterms:created xsi:type="dcterms:W3CDTF">2015-06-24T14:04:21Z</dcterms:created>
  <dcterms:modified xsi:type="dcterms:W3CDTF">2017-11-08T06:17:09Z</dcterms:modified>
  <cp:category/>
</cp:coreProperties>
</file>